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90" yWindow="105" windowWidth="14805" windowHeight="8010"/>
  </bookViews>
  <sheets>
    <sheet name="Таблица 5.1" sheetId="1" r:id="rId1"/>
  </sheets>
  <definedNames>
    <definedName name="_xlnm.Print_Titles" localSheetId="0">'Таблица 5.1'!$2:$7</definedName>
    <definedName name="_xlnm.Print_Area" localSheetId="0">'Таблица 5.1'!$A$1:$N$543</definedName>
  </definedNames>
  <calcPr calcId="125725"/>
</workbook>
</file>

<file path=xl/calcChain.xml><?xml version="1.0" encoding="utf-8"?>
<calcChain xmlns="http://schemas.openxmlformats.org/spreadsheetml/2006/main">
  <c r="L316" i="1"/>
  <c r="M316"/>
  <c r="N316"/>
  <c r="K316"/>
  <c r="K315"/>
  <c r="N323"/>
  <c r="N217"/>
  <c r="M408" l="1"/>
  <c r="M368"/>
  <c r="L471"/>
  <c r="M471"/>
  <c r="K471"/>
  <c r="N473"/>
  <c r="M219"/>
  <c r="M211"/>
  <c r="M243"/>
  <c r="M522" l="1"/>
  <c r="N499"/>
  <c r="M490"/>
  <c r="M483"/>
  <c r="N474"/>
  <c r="N475"/>
  <c r="N476"/>
  <c r="N472"/>
  <c r="M470"/>
  <c r="M466"/>
  <c r="M460"/>
  <c r="M436"/>
  <c r="M432"/>
  <c r="M424"/>
  <c r="N375"/>
  <c r="N374"/>
  <c r="N373"/>
  <c r="N372"/>
  <c r="N371"/>
  <c r="N370"/>
  <c r="N369"/>
  <c r="M420"/>
  <c r="M403"/>
  <c r="M401"/>
  <c r="N399"/>
  <c r="M393"/>
  <c r="M293"/>
  <c r="M288"/>
  <c r="M284"/>
  <c r="M267"/>
  <c r="L240"/>
  <c r="N245"/>
  <c r="N243"/>
  <c r="M241"/>
  <c r="M240" s="1"/>
  <c r="L236"/>
  <c r="M236"/>
  <c r="N239"/>
  <c r="N237"/>
  <c r="M235"/>
  <c r="M233"/>
  <c r="M165"/>
  <c r="L218"/>
  <c r="M218"/>
  <c r="N216"/>
  <c r="N215"/>
  <c r="N211"/>
  <c r="N204"/>
  <c r="N203"/>
  <c r="M190"/>
  <c r="M181"/>
  <c r="M158"/>
  <c r="M152"/>
  <c r="M147"/>
  <c r="M145"/>
  <c r="M111"/>
  <c r="M103"/>
  <c r="M97"/>
  <c r="L77"/>
  <c r="M77"/>
  <c r="K77"/>
  <c r="N79"/>
  <c r="M68"/>
  <c r="L63"/>
  <c r="M63"/>
  <c r="K63"/>
  <c r="N65"/>
  <c r="M62"/>
  <c r="N61"/>
  <c r="M60"/>
  <c r="L16"/>
  <c r="M16"/>
  <c r="K16"/>
  <c r="N18"/>
  <c r="L212"/>
  <c r="M212"/>
  <c r="N213"/>
  <c r="N120"/>
  <c r="K119"/>
  <c r="L119"/>
  <c r="M119"/>
  <c r="N119"/>
  <c r="N505"/>
  <c r="L106"/>
  <c r="M179"/>
  <c r="N471" l="1"/>
  <c r="M273"/>
  <c r="M292"/>
  <c r="N413" l="1"/>
  <c r="K182"/>
  <c r="M136" l="1"/>
  <c r="M419"/>
  <c r="K143" l="1"/>
  <c r="L402" l="1"/>
  <c r="M402"/>
  <c r="K402"/>
  <c r="N403"/>
  <c r="N402" s="1"/>
  <c r="N484" l="1"/>
  <c r="N54"/>
  <c r="K423" l="1"/>
  <c r="L423"/>
  <c r="M423"/>
  <c r="N424"/>
  <c r="N423" s="1"/>
  <c r="N66" l="1"/>
  <c r="N420"/>
  <c r="N419"/>
  <c r="N348"/>
  <c r="N347" s="1"/>
  <c r="L347"/>
  <c r="M347"/>
  <c r="K347"/>
  <c r="N338"/>
  <c r="K197" l="1"/>
  <c r="K196"/>
  <c r="K194"/>
  <c r="K193" s="1"/>
  <c r="K165"/>
  <c r="K164" s="1"/>
  <c r="K163" s="1"/>
  <c r="K162" s="1"/>
  <c r="K161" s="1"/>
  <c r="K157"/>
  <c r="K156" s="1"/>
  <c r="K155" s="1"/>
  <c r="K154" s="1"/>
  <c r="K153" s="1"/>
  <c r="M146"/>
  <c r="L146"/>
  <c r="K146"/>
  <c r="K142" s="1"/>
  <c r="K151"/>
  <c r="K150" s="1"/>
  <c r="K149" s="1"/>
  <c r="K148" s="1"/>
  <c r="N152"/>
  <c r="L173"/>
  <c r="M173"/>
  <c r="N178"/>
  <c r="O173" l="1"/>
  <c r="K192"/>
  <c r="K191" s="1"/>
  <c r="K185"/>
  <c r="L185"/>
  <c r="M185"/>
  <c r="N186"/>
  <c r="N185" s="1"/>
  <c r="K187"/>
  <c r="L187"/>
  <c r="M187"/>
  <c r="N188"/>
  <c r="N187" s="1"/>
  <c r="K189"/>
  <c r="L189"/>
  <c r="M189"/>
  <c r="N190"/>
  <c r="N189" s="1"/>
  <c r="N184"/>
  <c r="N136"/>
  <c r="N62"/>
  <c r="L53"/>
  <c r="M53"/>
  <c r="K53"/>
  <c r="N55"/>
  <c r="N53" s="1"/>
  <c r="L295"/>
  <c r="L296"/>
  <c r="M296"/>
  <c r="M295" s="1"/>
  <c r="K296"/>
  <c r="K295" s="1"/>
  <c r="N297"/>
  <c r="N298"/>
  <c r="L534"/>
  <c r="L533" s="1"/>
  <c r="M534"/>
  <c r="M533" s="1"/>
  <c r="K534"/>
  <c r="K533" s="1"/>
  <c r="N535"/>
  <c r="N534" s="1"/>
  <c r="N533" s="1"/>
  <c r="L537"/>
  <c r="L536" s="1"/>
  <c r="M537"/>
  <c r="M536" s="1"/>
  <c r="K537"/>
  <c r="K536" s="1"/>
  <c r="N538"/>
  <c r="N537" s="1"/>
  <c r="N536" s="1"/>
  <c r="L542"/>
  <c r="L541" s="1"/>
  <c r="L540" s="1"/>
  <c r="L539" s="1"/>
  <c r="M542"/>
  <c r="M541" s="1"/>
  <c r="M540" s="1"/>
  <c r="M539" s="1"/>
  <c r="K542"/>
  <c r="K541" s="1"/>
  <c r="K540" s="1"/>
  <c r="K539" s="1"/>
  <c r="N543"/>
  <c r="N542" s="1"/>
  <c r="N541" s="1"/>
  <c r="N540" s="1"/>
  <c r="N539" s="1"/>
  <c r="L513"/>
  <c r="L512" s="1"/>
  <c r="M513"/>
  <c r="M512" s="1"/>
  <c r="K513"/>
  <c r="K512" s="1"/>
  <c r="N514"/>
  <c r="N513" s="1"/>
  <c r="N512" s="1"/>
  <c r="K517"/>
  <c r="K519"/>
  <c r="K521"/>
  <c r="K523"/>
  <c r="K525"/>
  <c r="K528"/>
  <c r="K527" s="1"/>
  <c r="L517"/>
  <c r="M517"/>
  <c r="L519"/>
  <c r="M519"/>
  <c r="L521"/>
  <c r="M521"/>
  <c r="L523"/>
  <c r="M523"/>
  <c r="L525"/>
  <c r="M525"/>
  <c r="L528"/>
  <c r="L527" s="1"/>
  <c r="M528"/>
  <c r="M527" s="1"/>
  <c r="L482"/>
  <c r="M482"/>
  <c r="K482"/>
  <c r="N483"/>
  <c r="N482" s="1"/>
  <c r="L485"/>
  <c r="M485"/>
  <c r="K485"/>
  <c r="N486"/>
  <c r="N485" s="1"/>
  <c r="L487"/>
  <c r="M487"/>
  <c r="K487"/>
  <c r="N488"/>
  <c r="N487" s="1"/>
  <c r="L489"/>
  <c r="M489"/>
  <c r="K489"/>
  <c r="N490"/>
  <c r="N489" s="1"/>
  <c r="L493"/>
  <c r="L492" s="1"/>
  <c r="L491" s="1"/>
  <c r="M493"/>
  <c r="M492" s="1"/>
  <c r="M491" s="1"/>
  <c r="K493"/>
  <c r="K492" s="1"/>
  <c r="K491" s="1"/>
  <c r="N494"/>
  <c r="N493" s="1"/>
  <c r="N492" s="1"/>
  <c r="N491" s="1"/>
  <c r="L496"/>
  <c r="L495" s="1"/>
  <c r="M496"/>
  <c r="M495" s="1"/>
  <c r="K496"/>
  <c r="K495" s="1"/>
  <c r="N497"/>
  <c r="N498"/>
  <c r="L503"/>
  <c r="L502" s="1"/>
  <c r="L501" s="1"/>
  <c r="L500" s="1"/>
  <c r="M503"/>
  <c r="M502" s="1"/>
  <c r="M501" s="1"/>
  <c r="M500" s="1"/>
  <c r="K503"/>
  <c r="K502" s="1"/>
  <c r="K501" s="1"/>
  <c r="K500" s="1"/>
  <c r="N504"/>
  <c r="N503" s="1"/>
  <c r="N502" s="1"/>
  <c r="N501" s="1"/>
  <c r="N500" s="1"/>
  <c r="L508"/>
  <c r="L507" s="1"/>
  <c r="L506" s="1"/>
  <c r="M508"/>
  <c r="M507" s="1"/>
  <c r="M506" s="1"/>
  <c r="K508"/>
  <c r="K507" s="1"/>
  <c r="K506" s="1"/>
  <c r="N509"/>
  <c r="N508" s="1"/>
  <c r="N507" s="1"/>
  <c r="N506" s="1"/>
  <c r="L445"/>
  <c r="L444" s="1"/>
  <c r="L443" s="1"/>
  <c r="L442" s="1"/>
  <c r="M445"/>
  <c r="M444" s="1"/>
  <c r="M443" s="1"/>
  <c r="M442" s="1"/>
  <c r="K445"/>
  <c r="K444" s="1"/>
  <c r="K443" s="1"/>
  <c r="K442" s="1"/>
  <c r="N446"/>
  <c r="N445" s="1"/>
  <c r="N444" s="1"/>
  <c r="N443" s="1"/>
  <c r="N442" s="1"/>
  <c r="L451"/>
  <c r="L450" s="1"/>
  <c r="L449" s="1"/>
  <c r="M451"/>
  <c r="M450" s="1"/>
  <c r="M449" s="1"/>
  <c r="K451"/>
  <c r="K450" s="1"/>
  <c r="K449" s="1"/>
  <c r="N452"/>
  <c r="N451" s="1"/>
  <c r="N450" s="1"/>
  <c r="N449" s="1"/>
  <c r="L455"/>
  <c r="M455"/>
  <c r="K455"/>
  <c r="N456"/>
  <c r="N455" s="1"/>
  <c r="L457"/>
  <c r="M457"/>
  <c r="K457"/>
  <c r="N458"/>
  <c r="N457" s="1"/>
  <c r="L459"/>
  <c r="M459"/>
  <c r="K459"/>
  <c r="N460"/>
  <c r="N459" s="1"/>
  <c r="L461"/>
  <c r="M461"/>
  <c r="K461"/>
  <c r="N462"/>
  <c r="N461" s="1"/>
  <c r="L463"/>
  <c r="M463"/>
  <c r="K463"/>
  <c r="N464"/>
  <c r="N463" s="1"/>
  <c r="L465"/>
  <c r="M465"/>
  <c r="K465"/>
  <c r="N466"/>
  <c r="N465" s="1"/>
  <c r="L469"/>
  <c r="L468" s="1"/>
  <c r="L467" s="1"/>
  <c r="M469"/>
  <c r="M468" s="1"/>
  <c r="M467" s="1"/>
  <c r="K469"/>
  <c r="K468" s="1"/>
  <c r="K467" s="1"/>
  <c r="N470"/>
  <c r="N469" s="1"/>
  <c r="N468" s="1"/>
  <c r="N467" s="1"/>
  <c r="L427"/>
  <c r="M427"/>
  <c r="K427"/>
  <c r="N428"/>
  <c r="N427" s="1"/>
  <c r="L429"/>
  <c r="M429"/>
  <c r="K429"/>
  <c r="N430"/>
  <c r="N429" s="1"/>
  <c r="L431"/>
  <c r="M431"/>
  <c r="K431"/>
  <c r="N432"/>
  <c r="N431" s="1"/>
  <c r="L433"/>
  <c r="M433"/>
  <c r="K433"/>
  <c r="N434"/>
  <c r="N433" s="1"/>
  <c r="L435"/>
  <c r="M435"/>
  <c r="K435"/>
  <c r="N436"/>
  <c r="N435" s="1"/>
  <c r="L439"/>
  <c r="L438" s="1"/>
  <c r="L437" s="1"/>
  <c r="M439"/>
  <c r="M438" s="1"/>
  <c r="M437" s="1"/>
  <c r="K439"/>
  <c r="K438" s="1"/>
  <c r="K437" s="1"/>
  <c r="N440"/>
  <c r="N439" s="1"/>
  <c r="N438" s="1"/>
  <c r="N437" s="1"/>
  <c r="L345"/>
  <c r="L344" s="1"/>
  <c r="M345"/>
  <c r="M344" s="1"/>
  <c r="K345"/>
  <c r="K344" s="1"/>
  <c r="N346"/>
  <c r="N345" s="1"/>
  <c r="N344" s="1"/>
  <c r="N358"/>
  <c r="L359"/>
  <c r="M359"/>
  <c r="K359"/>
  <c r="N360"/>
  <c r="N359" s="1"/>
  <c r="L361"/>
  <c r="M361"/>
  <c r="K361"/>
  <c r="N362"/>
  <c r="N361" s="1"/>
  <c r="L367"/>
  <c r="M367"/>
  <c r="K367"/>
  <c r="N368"/>
  <c r="N367" s="1"/>
  <c r="L380"/>
  <c r="M380"/>
  <c r="K380"/>
  <c r="N381"/>
  <c r="N380" s="1"/>
  <c r="L382"/>
  <c r="M382"/>
  <c r="K382"/>
  <c r="N383"/>
  <c r="N382" s="1"/>
  <c r="L387"/>
  <c r="L386" s="1"/>
  <c r="L385" s="1"/>
  <c r="L384" s="1"/>
  <c r="M387"/>
  <c r="M386" s="1"/>
  <c r="M385" s="1"/>
  <c r="M384" s="1"/>
  <c r="K387"/>
  <c r="K386" s="1"/>
  <c r="K385" s="1"/>
  <c r="K384" s="1"/>
  <c r="N388"/>
  <c r="N387" s="1"/>
  <c r="N386" s="1"/>
  <c r="N385" s="1"/>
  <c r="N384" s="1"/>
  <c r="L392"/>
  <c r="L391" s="1"/>
  <c r="L390" s="1"/>
  <c r="L389" s="1"/>
  <c r="M392"/>
  <c r="M391" s="1"/>
  <c r="M390" s="1"/>
  <c r="M389" s="1"/>
  <c r="K392"/>
  <c r="K391" s="1"/>
  <c r="K390" s="1"/>
  <c r="K389" s="1"/>
  <c r="N393"/>
  <c r="N392" s="1"/>
  <c r="N391" s="1"/>
  <c r="N390" s="1"/>
  <c r="N389" s="1"/>
  <c r="L397"/>
  <c r="M397"/>
  <c r="K397"/>
  <c r="N398"/>
  <c r="N397" s="1"/>
  <c r="L400"/>
  <c r="M400"/>
  <c r="M396" s="1"/>
  <c r="K400"/>
  <c r="N401"/>
  <c r="N400" s="1"/>
  <c r="N396" s="1"/>
  <c r="L409"/>
  <c r="M409"/>
  <c r="K409"/>
  <c r="N410"/>
  <c r="N409" s="1"/>
  <c r="L411"/>
  <c r="M411"/>
  <c r="K411"/>
  <c r="N412"/>
  <c r="N411" s="1"/>
  <c r="L414"/>
  <c r="M414"/>
  <c r="K414"/>
  <c r="N415"/>
  <c r="N414" s="1"/>
  <c r="L407"/>
  <c r="L406" s="1"/>
  <c r="M407"/>
  <c r="K407"/>
  <c r="N408"/>
  <c r="N407" s="1"/>
  <c r="L417"/>
  <c r="L416" s="1"/>
  <c r="M417"/>
  <c r="M416" s="1"/>
  <c r="K417"/>
  <c r="K416" s="1"/>
  <c r="N418"/>
  <c r="N417" s="1"/>
  <c r="N416" s="1"/>
  <c r="L352"/>
  <c r="L351" s="1"/>
  <c r="L350" s="1"/>
  <c r="L349" s="1"/>
  <c r="M352"/>
  <c r="M351" s="1"/>
  <c r="M350" s="1"/>
  <c r="M349" s="1"/>
  <c r="K352"/>
  <c r="K351" s="1"/>
  <c r="K350" s="1"/>
  <c r="K349" s="1"/>
  <c r="N353"/>
  <c r="N352" s="1"/>
  <c r="N351" s="1"/>
  <c r="N350" s="1"/>
  <c r="N349" s="1"/>
  <c r="L303"/>
  <c r="L302" s="1"/>
  <c r="L301" s="1"/>
  <c r="L300" s="1"/>
  <c r="L299" s="1"/>
  <c r="M303"/>
  <c r="M302" s="1"/>
  <c r="M301" s="1"/>
  <c r="M300" s="1"/>
  <c r="M299" s="1"/>
  <c r="K303"/>
  <c r="K302" s="1"/>
  <c r="K301" s="1"/>
  <c r="K300" s="1"/>
  <c r="K299" s="1"/>
  <c r="N304"/>
  <c r="N303" s="1"/>
  <c r="N302" s="1"/>
  <c r="N301" s="1"/>
  <c r="N300" s="1"/>
  <c r="N299" s="1"/>
  <c r="L309"/>
  <c r="M309"/>
  <c r="K309"/>
  <c r="N310"/>
  <c r="N309" s="1"/>
  <c r="L311"/>
  <c r="M311"/>
  <c r="K311"/>
  <c r="N312"/>
  <c r="N311" s="1"/>
  <c r="L313"/>
  <c r="M313"/>
  <c r="K313"/>
  <c r="N314"/>
  <c r="N313" s="1"/>
  <c r="L321"/>
  <c r="L318" s="1"/>
  <c r="M321"/>
  <c r="M318" s="1"/>
  <c r="K321"/>
  <c r="K318" s="1"/>
  <c r="N322"/>
  <c r="N321" s="1"/>
  <c r="N318" s="1"/>
  <c r="L330"/>
  <c r="L329" s="1"/>
  <c r="L327" s="1"/>
  <c r="L326" s="1"/>
  <c r="M330"/>
  <c r="M329" s="1"/>
  <c r="M327" s="1"/>
  <c r="M326" s="1"/>
  <c r="K330"/>
  <c r="K329" s="1"/>
  <c r="K327" s="1"/>
  <c r="K326" s="1"/>
  <c r="N331"/>
  <c r="N330" s="1"/>
  <c r="N329" s="1"/>
  <c r="N327" s="1"/>
  <c r="N326" s="1"/>
  <c r="L336"/>
  <c r="M336"/>
  <c r="K336"/>
  <c r="N337"/>
  <c r="N336" s="1"/>
  <c r="L252"/>
  <c r="L251" s="1"/>
  <c r="L249" s="1"/>
  <c r="L247" s="1"/>
  <c r="M252"/>
  <c r="M251" s="1"/>
  <c r="M249" s="1"/>
  <c r="M247" s="1"/>
  <c r="L261"/>
  <c r="M261"/>
  <c r="L263"/>
  <c r="M263"/>
  <c r="L266"/>
  <c r="M266"/>
  <c r="L268"/>
  <c r="M268"/>
  <c r="L273"/>
  <c r="L270" s="1"/>
  <c r="M270"/>
  <c r="L281"/>
  <c r="M281"/>
  <c r="L283"/>
  <c r="M283"/>
  <c r="L285"/>
  <c r="M285"/>
  <c r="L287"/>
  <c r="M287"/>
  <c r="L292"/>
  <c r="L291" s="1"/>
  <c r="M289"/>
  <c r="K292"/>
  <c r="K291" s="1"/>
  <c r="N293"/>
  <c r="N292" s="1"/>
  <c r="N291" s="1"/>
  <c r="N296" l="1"/>
  <c r="N295" s="1"/>
  <c r="K335"/>
  <c r="K333" s="1"/>
  <c r="K332" s="1"/>
  <c r="K324" s="1"/>
  <c r="L335"/>
  <c r="L333" s="1"/>
  <c r="L332" s="1"/>
  <c r="L324" s="1"/>
  <c r="L315" s="1"/>
  <c r="K366"/>
  <c r="K365" s="1"/>
  <c r="K364" s="1"/>
  <c r="L366"/>
  <c r="L365" s="1"/>
  <c r="L364" s="1"/>
  <c r="M335"/>
  <c r="M333" s="1"/>
  <c r="M332" s="1"/>
  <c r="M324" s="1"/>
  <c r="M315" s="1"/>
  <c r="N366"/>
  <c r="N365" s="1"/>
  <c r="N364" s="1"/>
  <c r="M366"/>
  <c r="M365" s="1"/>
  <c r="M364" s="1"/>
  <c r="K396"/>
  <c r="L396"/>
  <c r="L395" s="1"/>
  <c r="L394" s="1"/>
  <c r="L481"/>
  <c r="L480" s="1"/>
  <c r="L479" s="1"/>
  <c r="M280"/>
  <c r="M278" s="1"/>
  <c r="M276" s="1"/>
  <c r="M481"/>
  <c r="M480" s="1"/>
  <c r="M479" s="1"/>
  <c r="M343"/>
  <c r="M342" s="1"/>
  <c r="M341" s="1"/>
  <c r="M340" s="1"/>
  <c r="L343"/>
  <c r="L342" s="1"/>
  <c r="L341" s="1"/>
  <c r="L340" s="1"/>
  <c r="K481"/>
  <c r="O409"/>
  <c r="K406"/>
  <c r="N481"/>
  <c r="N480" s="1"/>
  <c r="N479" s="1"/>
  <c r="N335"/>
  <c r="N333" s="1"/>
  <c r="N332" s="1"/>
  <c r="N324" s="1"/>
  <c r="N315" s="1"/>
  <c r="M406"/>
  <c r="N406"/>
  <c r="N405" s="1"/>
  <c r="N404" s="1"/>
  <c r="K343"/>
  <c r="K342" s="1"/>
  <c r="K341" s="1"/>
  <c r="K340" s="1"/>
  <c r="N343"/>
  <c r="N342" s="1"/>
  <c r="N341" s="1"/>
  <c r="N340" s="1"/>
  <c r="N532"/>
  <c r="N531" s="1"/>
  <c r="N530" s="1"/>
  <c r="M532"/>
  <c r="M531" s="1"/>
  <c r="M530" s="1"/>
  <c r="L532"/>
  <c r="L531" s="1"/>
  <c r="L530" s="1"/>
  <c r="K532"/>
  <c r="K531" s="1"/>
  <c r="K530" s="1"/>
  <c r="M516"/>
  <c r="M515" s="1"/>
  <c r="M511" s="1"/>
  <c r="M510" s="1"/>
  <c r="L516"/>
  <c r="L515" s="1"/>
  <c r="L511" s="1"/>
  <c r="L510" s="1"/>
  <c r="K516"/>
  <c r="N529"/>
  <c r="N528" s="1"/>
  <c r="N527" s="1"/>
  <c r="N526"/>
  <c r="N525" s="1"/>
  <c r="K480"/>
  <c r="K479" s="1"/>
  <c r="N496"/>
  <c r="N495" s="1"/>
  <c r="K454"/>
  <c r="K453" s="1"/>
  <c r="K448" s="1"/>
  <c r="K447" s="1"/>
  <c r="K441" s="1"/>
  <c r="L454"/>
  <c r="L453" s="1"/>
  <c r="L448" s="1"/>
  <c r="L447" s="1"/>
  <c r="L441" s="1"/>
  <c r="M454"/>
  <c r="M453" s="1"/>
  <c r="M448" s="1"/>
  <c r="M447" s="1"/>
  <c r="M441" s="1"/>
  <c r="N454"/>
  <c r="N453" s="1"/>
  <c r="L426"/>
  <c r="L425" s="1"/>
  <c r="L422" s="1"/>
  <c r="K426"/>
  <c r="K425" s="1"/>
  <c r="M426"/>
  <c r="M425" s="1"/>
  <c r="M422" s="1"/>
  <c r="N426"/>
  <c r="N425" s="1"/>
  <c r="N422" s="1"/>
  <c r="K357"/>
  <c r="K356" s="1"/>
  <c r="K355" s="1"/>
  <c r="L357"/>
  <c r="L356" s="1"/>
  <c r="L355" s="1"/>
  <c r="N357"/>
  <c r="N356" s="1"/>
  <c r="N355" s="1"/>
  <c r="M357"/>
  <c r="M356" s="1"/>
  <c r="M355" s="1"/>
  <c r="M379"/>
  <c r="M378" s="1"/>
  <c r="M377" s="1"/>
  <c r="K379"/>
  <c r="K378" s="1"/>
  <c r="K377" s="1"/>
  <c r="L379"/>
  <c r="L378" s="1"/>
  <c r="L377" s="1"/>
  <c r="N379"/>
  <c r="N378" s="1"/>
  <c r="N377" s="1"/>
  <c r="K395"/>
  <c r="K394" s="1"/>
  <c r="M395"/>
  <c r="M394" s="1"/>
  <c r="L405"/>
  <c r="L404" s="1"/>
  <c r="N395"/>
  <c r="N394" s="1"/>
  <c r="K405"/>
  <c r="K404" s="1"/>
  <c r="L260"/>
  <c r="M308"/>
  <c r="M307" s="1"/>
  <c r="M306" s="1"/>
  <c r="M305" s="1"/>
  <c r="L308"/>
  <c r="L307" s="1"/>
  <c r="L306" s="1"/>
  <c r="L305" s="1"/>
  <c r="K308"/>
  <c r="K307" s="1"/>
  <c r="K306" s="1"/>
  <c r="K305" s="1"/>
  <c r="N308"/>
  <c r="N307" s="1"/>
  <c r="N306" s="1"/>
  <c r="N305" s="1"/>
  <c r="K289"/>
  <c r="K288" s="1"/>
  <c r="M260"/>
  <c r="L229"/>
  <c r="L228" s="1"/>
  <c r="M265"/>
  <c r="L265"/>
  <c r="M250"/>
  <c r="L250"/>
  <c r="N289"/>
  <c r="L280"/>
  <c r="L278" s="1"/>
  <c r="M229"/>
  <c r="M228" s="1"/>
  <c r="M291"/>
  <c r="L289"/>
  <c r="L128"/>
  <c r="M128"/>
  <c r="K128"/>
  <c r="N129"/>
  <c r="N128" s="1"/>
  <c r="L130"/>
  <c r="M130"/>
  <c r="K130"/>
  <c r="N131"/>
  <c r="N130" s="1"/>
  <c r="L132"/>
  <c r="M132"/>
  <c r="K132"/>
  <c r="N133"/>
  <c r="N132" s="1"/>
  <c r="L134"/>
  <c r="M134"/>
  <c r="K134"/>
  <c r="N135"/>
  <c r="N134" s="1"/>
  <c r="L143"/>
  <c r="M143"/>
  <c r="L151"/>
  <c r="L150" s="1"/>
  <c r="L149" s="1"/>
  <c r="L148" s="1"/>
  <c r="M151"/>
  <c r="M150" s="1"/>
  <c r="M149" s="1"/>
  <c r="M148" s="1"/>
  <c r="M157"/>
  <c r="M156" s="1"/>
  <c r="M155" s="1"/>
  <c r="M154" s="1"/>
  <c r="M153" s="1"/>
  <c r="L157"/>
  <c r="L156" s="1"/>
  <c r="L155" s="1"/>
  <c r="L154" s="1"/>
  <c r="L153" s="1"/>
  <c r="L165"/>
  <c r="L164" s="1"/>
  <c r="L163" s="1"/>
  <c r="L162" s="1"/>
  <c r="L161" s="1"/>
  <c r="M164"/>
  <c r="M163" s="1"/>
  <c r="M162" s="1"/>
  <c r="M161" s="1"/>
  <c r="L171"/>
  <c r="M171"/>
  <c r="L179"/>
  <c r="L182"/>
  <c r="M182"/>
  <c r="M170" s="1"/>
  <c r="L194"/>
  <c r="L193" s="1"/>
  <c r="M194"/>
  <c r="M193" s="1"/>
  <c r="L197"/>
  <c r="L196" s="1"/>
  <c r="M197"/>
  <c r="M196" s="1"/>
  <c r="L205"/>
  <c r="M205"/>
  <c r="L221"/>
  <c r="L210" s="1"/>
  <c r="M221"/>
  <c r="M210" s="1"/>
  <c r="O406" l="1"/>
  <c r="M294"/>
  <c r="L478"/>
  <c r="L477" s="1"/>
  <c r="K478"/>
  <c r="K477" s="1"/>
  <c r="M478"/>
  <c r="M477" s="1"/>
  <c r="N478"/>
  <c r="N477" s="1"/>
  <c r="M258"/>
  <c r="M255" s="1"/>
  <c r="M254" s="1"/>
  <c r="N448"/>
  <c r="N447" s="1"/>
  <c r="N441" s="1"/>
  <c r="K422"/>
  <c r="K421" s="1"/>
  <c r="M202"/>
  <c r="M201" s="1"/>
  <c r="M200" s="1"/>
  <c r="M199" s="1"/>
  <c r="L202"/>
  <c r="L201" s="1"/>
  <c r="L200" s="1"/>
  <c r="L199" s="1"/>
  <c r="L170"/>
  <c r="L169" s="1"/>
  <c r="L168" s="1"/>
  <c r="L294"/>
  <c r="M405"/>
  <c r="M404" s="1"/>
  <c r="O404" s="1"/>
  <c r="K294"/>
  <c r="K376"/>
  <c r="K363" s="1"/>
  <c r="K354" s="1"/>
  <c r="K339" s="1"/>
  <c r="L376"/>
  <c r="N376"/>
  <c r="N363" s="1"/>
  <c r="N354" s="1"/>
  <c r="N339" s="1"/>
  <c r="N294"/>
  <c r="N524"/>
  <c r="N523" s="1"/>
  <c r="M421"/>
  <c r="N421"/>
  <c r="L421"/>
  <c r="L258"/>
  <c r="L255" s="1"/>
  <c r="L276"/>
  <c r="M192"/>
  <c r="M191" s="1"/>
  <c r="N288"/>
  <c r="N287" s="1"/>
  <c r="K287"/>
  <c r="K286" s="1"/>
  <c r="M142"/>
  <c r="L142"/>
  <c r="L141" s="1"/>
  <c r="L140" s="1"/>
  <c r="L139" s="1"/>
  <c r="L138" s="1"/>
  <c r="L137" s="1"/>
  <c r="M127"/>
  <c r="M126" s="1"/>
  <c r="M125" s="1"/>
  <c r="M124" s="1"/>
  <c r="M123" s="1"/>
  <c r="M122" s="1"/>
  <c r="L127"/>
  <c r="L126" s="1"/>
  <c r="L125" s="1"/>
  <c r="L124" s="1"/>
  <c r="L123" s="1"/>
  <c r="L122" s="1"/>
  <c r="M209"/>
  <c r="M208" s="1"/>
  <c r="M207" s="1"/>
  <c r="K127"/>
  <c r="K126" s="1"/>
  <c r="K125" s="1"/>
  <c r="K124" s="1"/>
  <c r="K123" s="1"/>
  <c r="K122" s="1"/>
  <c r="M169"/>
  <c r="M168" s="1"/>
  <c r="O168" s="1"/>
  <c r="L209"/>
  <c r="L208" s="1"/>
  <c r="L207" s="1"/>
  <c r="L192"/>
  <c r="L191" s="1"/>
  <c r="N127"/>
  <c r="N126" s="1"/>
  <c r="N125" s="1"/>
  <c r="N124" s="1"/>
  <c r="N123" s="1"/>
  <c r="N122" s="1"/>
  <c r="L167" l="1"/>
  <c r="M376"/>
  <c r="M363" s="1"/>
  <c r="M354" s="1"/>
  <c r="L363"/>
  <c r="L354" s="1"/>
  <c r="L339" s="1"/>
  <c r="M141"/>
  <c r="M140" s="1"/>
  <c r="M139" s="1"/>
  <c r="M138" s="1"/>
  <c r="M137" s="1"/>
  <c r="O142"/>
  <c r="M339"/>
  <c r="M246"/>
  <c r="N522"/>
  <c r="N521" s="1"/>
  <c r="L254"/>
  <c r="L246" s="1"/>
  <c r="M167"/>
  <c r="K285"/>
  <c r="K284" s="1"/>
  <c r="N286"/>
  <c r="N285" s="1"/>
  <c r="L160"/>
  <c r="L159" s="1"/>
  <c r="L121" s="1"/>
  <c r="L46"/>
  <c r="L45" s="1"/>
  <c r="L44" s="1"/>
  <c r="L43" s="1"/>
  <c r="L42" s="1"/>
  <c r="L41" s="1"/>
  <c r="L40" s="1"/>
  <c r="M46"/>
  <c r="M45" s="1"/>
  <c r="M44" s="1"/>
  <c r="M43" s="1"/>
  <c r="M42" s="1"/>
  <c r="M41" s="1"/>
  <c r="M40" s="1"/>
  <c r="K46"/>
  <c r="K45" s="1"/>
  <c r="K44" s="1"/>
  <c r="K43" s="1"/>
  <c r="K42" s="1"/>
  <c r="K41" s="1"/>
  <c r="K40" s="1"/>
  <c r="N47"/>
  <c r="N46" s="1"/>
  <c r="N45" s="1"/>
  <c r="N44" s="1"/>
  <c r="N43" s="1"/>
  <c r="N42" s="1"/>
  <c r="N41" s="1"/>
  <c r="N40" s="1"/>
  <c r="L57"/>
  <c r="M57"/>
  <c r="K57"/>
  <c r="N58"/>
  <c r="N57" s="1"/>
  <c r="L59"/>
  <c r="M59"/>
  <c r="K59"/>
  <c r="N60"/>
  <c r="N59" s="1"/>
  <c r="N64"/>
  <c r="N63" s="1"/>
  <c r="L67"/>
  <c r="M67"/>
  <c r="K67"/>
  <c r="N68"/>
  <c r="N67" s="1"/>
  <c r="L69"/>
  <c r="M69"/>
  <c r="K69"/>
  <c r="N70"/>
  <c r="N69" s="1"/>
  <c r="N74"/>
  <c r="L75"/>
  <c r="M75"/>
  <c r="K75"/>
  <c r="N76"/>
  <c r="N75" s="1"/>
  <c r="N78"/>
  <c r="N77" s="1"/>
  <c r="L80"/>
  <c r="M80"/>
  <c r="K80"/>
  <c r="N81"/>
  <c r="N80" s="1"/>
  <c r="L82"/>
  <c r="M82"/>
  <c r="K82"/>
  <c r="N83"/>
  <c r="N82" s="1"/>
  <c r="L84"/>
  <c r="M84"/>
  <c r="K84"/>
  <c r="N85"/>
  <c r="N84" s="1"/>
  <c r="K100"/>
  <c r="N87"/>
  <c r="L88"/>
  <c r="M88"/>
  <c r="K88"/>
  <c r="N89"/>
  <c r="N88" s="1"/>
  <c r="L90"/>
  <c r="M90"/>
  <c r="K90"/>
  <c r="N92"/>
  <c r="N93"/>
  <c r="N94"/>
  <c r="N95"/>
  <c r="N91"/>
  <c r="L96"/>
  <c r="M96"/>
  <c r="K96"/>
  <c r="N98"/>
  <c r="N99"/>
  <c r="N97"/>
  <c r="L100"/>
  <c r="M100"/>
  <c r="N102"/>
  <c r="N103"/>
  <c r="N101"/>
  <c r="L104"/>
  <c r="M104"/>
  <c r="K104"/>
  <c r="N105"/>
  <c r="N104" s="1"/>
  <c r="M106"/>
  <c r="K106"/>
  <c r="N107"/>
  <c r="N106" s="1"/>
  <c r="L108"/>
  <c r="M108"/>
  <c r="K108"/>
  <c r="N109"/>
  <c r="N108" s="1"/>
  <c r="L110"/>
  <c r="M110"/>
  <c r="K110"/>
  <c r="N111"/>
  <c r="N110" s="1"/>
  <c r="L117"/>
  <c r="L116" s="1"/>
  <c r="L115" s="1"/>
  <c r="L114" s="1"/>
  <c r="L113" s="1"/>
  <c r="L112" s="1"/>
  <c r="M117"/>
  <c r="M116" s="1"/>
  <c r="M115" s="1"/>
  <c r="M114" s="1"/>
  <c r="M113" s="1"/>
  <c r="M112" s="1"/>
  <c r="K117"/>
  <c r="K116" s="1"/>
  <c r="K115" s="1"/>
  <c r="K114" s="1"/>
  <c r="K113" s="1"/>
  <c r="K112" s="1"/>
  <c r="N118"/>
  <c r="N117" s="1"/>
  <c r="N116" s="1"/>
  <c r="N115" s="1"/>
  <c r="N114" s="1"/>
  <c r="N113" s="1"/>
  <c r="N112" s="1"/>
  <c r="N26"/>
  <c r="N25"/>
  <c r="L24"/>
  <c r="M24"/>
  <c r="K24"/>
  <c r="N31"/>
  <c r="N30" s="1"/>
  <c r="N29" s="1"/>
  <c r="L30"/>
  <c r="L29" s="1"/>
  <c r="M30"/>
  <c r="M29" s="1"/>
  <c r="K30"/>
  <c r="K29" s="1"/>
  <c r="N34"/>
  <c r="N33" s="1"/>
  <c r="L33"/>
  <c r="M33"/>
  <c r="K33"/>
  <c r="N36"/>
  <c r="N35" s="1"/>
  <c r="L35"/>
  <c r="M35"/>
  <c r="K35"/>
  <c r="N38"/>
  <c r="N37" s="1"/>
  <c r="L37"/>
  <c r="M37"/>
  <c r="K37"/>
  <c r="L15"/>
  <c r="L14" s="1"/>
  <c r="L13" s="1"/>
  <c r="L12" s="1"/>
  <c r="L11" s="1"/>
  <c r="L10" s="1"/>
  <c r="M15"/>
  <c r="M14" s="1"/>
  <c r="M13" s="1"/>
  <c r="M12" s="1"/>
  <c r="M11" s="1"/>
  <c r="M10" s="1"/>
  <c r="K15"/>
  <c r="K14" s="1"/>
  <c r="K13" s="1"/>
  <c r="K12" s="1"/>
  <c r="K11" s="1"/>
  <c r="K10" s="1"/>
  <c r="N17"/>
  <c r="N19"/>
  <c r="N16" l="1"/>
  <c r="N15" s="1"/>
  <c r="N14" s="1"/>
  <c r="N13" s="1"/>
  <c r="N12" s="1"/>
  <c r="N11" s="1"/>
  <c r="N10" s="1"/>
  <c r="O354"/>
  <c r="N56"/>
  <c r="N52" s="1"/>
  <c r="N51" s="1"/>
  <c r="M56"/>
  <c r="K56"/>
  <c r="L56"/>
  <c r="M160"/>
  <c r="M159" s="1"/>
  <c r="O167"/>
  <c r="N520"/>
  <c r="N519" s="1"/>
  <c r="N24"/>
  <c r="N90"/>
  <c r="N100"/>
  <c r="K32"/>
  <c r="K28" s="1"/>
  <c r="K27" s="1"/>
  <c r="K23" s="1"/>
  <c r="K22" s="1"/>
  <c r="K21" s="1"/>
  <c r="K20" s="1"/>
  <c r="K283"/>
  <c r="K282" s="1"/>
  <c r="N284"/>
  <c r="N283" s="1"/>
  <c r="L73"/>
  <c r="L86"/>
  <c r="M32"/>
  <c r="M28" s="1"/>
  <c r="M27" s="1"/>
  <c r="M23" s="1"/>
  <c r="M22" s="1"/>
  <c r="M21" s="1"/>
  <c r="M20" s="1"/>
  <c r="M52"/>
  <c r="M51" s="1"/>
  <c r="M86"/>
  <c r="L52"/>
  <c r="L51" s="1"/>
  <c r="L32"/>
  <c r="L28" s="1"/>
  <c r="L27" s="1"/>
  <c r="L23" s="1"/>
  <c r="L22" s="1"/>
  <c r="L21" s="1"/>
  <c r="L20" s="1"/>
  <c r="M73"/>
  <c r="K52"/>
  <c r="K51" s="1"/>
  <c r="K86"/>
  <c r="N96"/>
  <c r="K73"/>
  <c r="N73"/>
  <c r="N32"/>
  <c r="N28" s="1"/>
  <c r="N27" s="1"/>
  <c r="M248"/>
  <c r="M121" l="1"/>
  <c r="O159"/>
  <c r="K515"/>
  <c r="K511" s="1"/>
  <c r="K510" s="1"/>
  <c r="N518"/>
  <c r="N517" s="1"/>
  <c r="N516" s="1"/>
  <c r="N515" s="1"/>
  <c r="N511" s="1"/>
  <c r="N510" s="1"/>
  <c r="N23"/>
  <c r="N22" s="1"/>
  <c r="N21" s="1"/>
  <c r="N20" s="1"/>
  <c r="N86"/>
  <c r="N72" s="1"/>
  <c r="N71" s="1"/>
  <c r="N50" s="1"/>
  <c r="N49" s="1"/>
  <c r="N48" s="1"/>
  <c r="N39" s="1"/>
  <c r="L72"/>
  <c r="L71" s="1"/>
  <c r="L50" s="1"/>
  <c r="L49" s="1"/>
  <c r="L48" s="1"/>
  <c r="L39" s="1"/>
  <c r="K72"/>
  <c r="K71" s="1"/>
  <c r="K50" s="1"/>
  <c r="K49" s="1"/>
  <c r="K48" s="1"/>
  <c r="K39" s="1"/>
  <c r="N282"/>
  <c r="N281" s="1"/>
  <c r="N280" s="1"/>
  <c r="N278" s="1"/>
  <c r="N276" s="1"/>
  <c r="K281"/>
  <c r="K280" s="1"/>
  <c r="K278" s="1"/>
  <c r="K276" s="1"/>
  <c r="M72"/>
  <c r="M71" s="1"/>
  <c r="M50" s="1"/>
  <c r="M49" s="1"/>
  <c r="M48" s="1"/>
  <c r="M39" s="1"/>
  <c r="N259"/>
  <c r="N257"/>
  <c r="N256" s="1"/>
  <c r="L9" l="1"/>
  <c r="M9"/>
  <c r="M8" s="1"/>
  <c r="K279"/>
  <c r="K277" s="1"/>
  <c r="L8" l="1"/>
  <c r="L7" s="1"/>
  <c r="K275"/>
  <c r="K274" s="1"/>
  <c r="N274" s="1"/>
  <c r="M7" l="1"/>
  <c r="K273"/>
  <c r="K270" s="1"/>
  <c r="N273"/>
  <c r="N270" s="1"/>
  <c r="K272" l="1"/>
  <c r="K271" s="1"/>
  <c r="K269" s="1"/>
  <c r="N269" l="1"/>
  <c r="N268" s="1"/>
  <c r="K268"/>
  <c r="K267" s="1"/>
  <c r="K266" l="1"/>
  <c r="K265" s="1"/>
  <c r="K264" s="1"/>
  <c r="N267"/>
  <c r="N266" s="1"/>
  <c r="N265" s="1"/>
  <c r="K263" l="1"/>
  <c r="K262" s="1"/>
  <c r="N264"/>
  <c r="N263" s="1"/>
  <c r="K261" l="1"/>
  <c r="K260" s="1"/>
  <c r="K258" s="1"/>
  <c r="K255" s="1"/>
  <c r="K254" s="1"/>
  <c r="N262"/>
  <c r="N261" s="1"/>
  <c r="N260" s="1"/>
  <c r="N258" s="1"/>
  <c r="N255" s="1"/>
  <c r="N254" s="1"/>
  <c r="K259" l="1"/>
  <c r="K257" s="1"/>
  <c r="K256" s="1"/>
  <c r="K253" s="1"/>
  <c r="K252" s="1"/>
  <c r="K251" s="1"/>
  <c r="K249" s="1"/>
  <c r="K247" s="1"/>
  <c r="K246" s="1"/>
  <c r="N253" l="1"/>
  <c r="K250"/>
  <c r="K248" s="1"/>
  <c r="K244" s="1"/>
  <c r="K242" s="1"/>
  <c r="N244" l="1"/>
  <c r="N252"/>
  <c r="N251" s="1"/>
  <c r="N242"/>
  <c r="K241"/>
  <c r="K240" s="1"/>
  <c r="N250" l="1"/>
  <c r="N249"/>
  <c r="K238"/>
  <c r="K236" s="1"/>
  <c r="N241"/>
  <c r="N240" s="1"/>
  <c r="N247" l="1"/>
  <c r="N246" s="1"/>
  <c r="N248"/>
  <c r="N238"/>
  <c r="N236" s="1"/>
  <c r="K235"/>
  <c r="N235" l="1"/>
  <c r="K234"/>
  <c r="K233" l="1"/>
  <c r="N234"/>
  <c r="N233" l="1"/>
  <c r="K232"/>
  <c r="K231" l="1"/>
  <c r="N232"/>
  <c r="K230" l="1"/>
  <c r="N231"/>
  <c r="N230" l="1"/>
  <c r="N229" s="1"/>
  <c r="N228" s="1"/>
  <c r="K229"/>
  <c r="K228" s="1"/>
  <c r="K227" s="1"/>
  <c r="K226" s="1"/>
  <c r="K225" s="1"/>
  <c r="K224" s="1"/>
  <c r="K223" s="1"/>
  <c r="K222" s="1"/>
  <c r="K221" l="1"/>
  <c r="K220"/>
  <c r="N220" s="1"/>
  <c r="K219"/>
  <c r="N222"/>
  <c r="N221" s="1"/>
  <c r="K218" l="1"/>
  <c r="K214" s="1"/>
  <c r="N219"/>
  <c r="N218" s="1"/>
  <c r="K212" l="1"/>
  <c r="K210" s="1"/>
  <c r="N214"/>
  <c r="K209" l="1"/>
  <c r="K208" s="1"/>
  <c r="K207" s="1"/>
  <c r="K206" s="1"/>
  <c r="K205" s="1"/>
  <c r="K202" s="1"/>
  <c r="K201" s="1"/>
  <c r="K200" s="1"/>
  <c r="K199" s="1"/>
  <c r="N212"/>
  <c r="N210" s="1"/>
  <c r="N206" l="1"/>
  <c r="N205" s="1"/>
  <c r="N202" s="1"/>
  <c r="N201" s="1"/>
  <c r="N200" s="1"/>
  <c r="N199" s="1"/>
  <c r="N209"/>
  <c r="N208" s="1"/>
  <c r="N207" s="1"/>
  <c r="N198"/>
  <c r="N197" s="1"/>
  <c r="N196" s="1"/>
  <c r="N195" l="1"/>
  <c r="N194" s="1"/>
  <c r="N193" s="1"/>
  <c r="N192" s="1"/>
  <c r="N191" s="1"/>
  <c r="N183" l="1"/>
  <c r="N182" s="1"/>
  <c r="N181" l="1"/>
  <c r="K179"/>
  <c r="N180" l="1"/>
  <c r="N179" s="1"/>
  <c r="K176" l="1"/>
  <c r="N177"/>
  <c r="N176" l="1"/>
  <c r="K175"/>
  <c r="K174" l="1"/>
  <c r="K173" s="1"/>
  <c r="K172" s="1"/>
  <c r="K171" s="1"/>
  <c r="N175"/>
  <c r="K170" l="1"/>
  <c r="K169" s="1"/>
  <c r="K168" s="1"/>
  <c r="K167" s="1"/>
  <c r="N174"/>
  <c r="N173" s="1"/>
  <c r="N172" l="1"/>
  <c r="N171" s="1"/>
  <c r="N170" s="1"/>
  <c r="N169" l="1"/>
  <c r="N168" s="1"/>
  <c r="N167" s="1"/>
  <c r="K160" l="1"/>
  <c r="K159" s="1"/>
  <c r="N158"/>
  <c r="N157" s="1"/>
  <c r="N156" s="1"/>
  <c r="N155" s="1"/>
  <c r="N154" s="1"/>
  <c r="N153" s="1"/>
  <c r="N166"/>
  <c r="N165" s="1"/>
  <c r="N164" s="1"/>
  <c r="N163" s="1"/>
  <c r="N162" s="1"/>
  <c r="N161" s="1"/>
  <c r="N160" s="1"/>
  <c r="N159" s="1"/>
  <c r="N151" l="1"/>
  <c r="N150" s="1"/>
  <c r="N149" s="1"/>
  <c r="N148" s="1"/>
  <c r="N147" l="1"/>
  <c r="N146" s="1"/>
  <c r="K141"/>
  <c r="K140" s="1"/>
  <c r="N145"/>
  <c r="K139" l="1"/>
  <c r="O139" s="1"/>
  <c r="N144"/>
  <c r="N143" s="1"/>
  <c r="N142" s="1"/>
  <c r="N141" s="1"/>
  <c r="N140" s="1"/>
  <c r="N139" s="1"/>
  <c r="N138" s="1"/>
  <c r="N137" s="1"/>
  <c r="K138" l="1"/>
  <c r="K137" s="1"/>
  <c r="O137" s="1"/>
  <c r="N121"/>
  <c r="N9" s="1"/>
  <c r="N8" s="1"/>
  <c r="N7" s="1"/>
  <c r="K121" l="1"/>
  <c r="K9" s="1"/>
  <c r="K8" s="1"/>
  <c r="O8" s="1"/>
  <c r="O121"/>
  <c r="K7" l="1"/>
  <c r="O9" l="1"/>
  <c r="O7"/>
  <c r="P5"/>
</calcChain>
</file>

<file path=xl/sharedStrings.xml><?xml version="1.0" encoding="utf-8"?>
<sst xmlns="http://schemas.openxmlformats.org/spreadsheetml/2006/main" count="4558" uniqueCount="388">
  <si>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</si>
  <si>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</si>
  <si>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</si>
  <si>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</si>
  <si>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</si>
  <si>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</si>
  <si>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</si>
  <si>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</si>
  <si>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</si>
  <si>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</si>
  <si>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</si>
  <si>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2020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</si>
  <si>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</si>
  <si>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</si>
  <si>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</si>
  <si>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</si>
  <si>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</si>
  <si>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</si>
  <si>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</si>
  <si>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</si>
  <si>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</si>
  <si>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</si>
  <si>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</si>
  <si>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</si>
  <si>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</si>
  <si>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</si>
  <si>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</si>
  <si>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</si>
  <si>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</si>
  <si>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</si>
  <si>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</si>
  <si>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</si>
  <si>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</si>
  <si>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</si>
  <si>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</si>
  <si>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</si>
  <si>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</si>
  <si>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</si>
  <si>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</si>
  <si>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</si>
  <si>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</si>
  <si>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</si>
  <si>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</si>
  <si>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</si>
  <si>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</si>
  <si>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</si>
  <si>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</si>
  <si>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</si>
  <si>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</si>
  <si>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</si>
  <si>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</si>
  <si>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</si>
  <si>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</si>
  <si>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</si>
  <si>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</si>
  <si>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</si>
  <si>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</si>
  <si>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</si>
  <si>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</si>
  <si>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</si>
  <si>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</si>
  <si>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</si>
  <si>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</si>
  <si>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</si>
  <si>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</si>
  <si>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</si>
  <si>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</si>
  <si>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</si>
  <si>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</si>
  <si>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</si>
  <si>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</si>
  <si>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</si>
  <si>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</si>
  <si>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</si>
  <si>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</si>
  <si>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</si>
  <si>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</si>
  <si>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</si>
  <si>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</si>
  <si>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</si>
  <si>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</si>
  <si>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</si>
  <si>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</si>
  <si>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</si>
  <si>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</si>
  <si>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</si>
  <si>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</si>
  <si>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</si>
  <si>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</si>
  <si>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</si>
  <si>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</si>
  <si>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</si>
  <si>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</si>
  <si>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</si>
  <si>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</si>
  <si>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</si>
  <si>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</si>
  <si>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</si>
  <si>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</si>
  <si>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</si>
  <si>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</si>
  <si>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</si>
  <si>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</si>
  <si>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</si>
  <si>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</si>
  <si>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</si>
  <si>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</si>
  <si>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</si>
  <si>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</si>
  <si>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</si>
  <si>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</si>
  <si>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</si>
  <si>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</si>
  <si>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</si>
  <si>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</si>
  <si>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</si>
  <si>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</si>
  <si>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</si>
  <si>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</si>
  <si>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</si>
  <si>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</si>
  <si>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</si>
  <si>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</si>
  <si>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</si>
  <si>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</si>
  <si>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</si>
  <si>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</si>
  <si>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</si>
  <si>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</si>
  <si>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</si>
  <si>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</si>
  <si>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</si>
  <si>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</si>
  <si>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</si>
  <si>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</si>
  <si>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</si>
  <si>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</si>
  <si>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</si>
  <si>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</si>
  <si>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</si>
  <si>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</si>
  <si>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</si>
  <si>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</si>
  <si>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</si>
  <si>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</si>
  <si>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</si>
  <si>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</si>
  <si>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</si>
  <si>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</si>
  <si>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</si>
  <si>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</si>
  <si>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</si>
  <si>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</si>
  <si>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</si>
  <si>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</si>
  <si>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</si>
  <si>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</si>
  <si>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</si>
  <si>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</si>
  <si>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</si>
  <si>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</si>
  <si>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</si>
  <si>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</si>
  <si>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</si>
  <si>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</si>
  <si>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</si>
  <si>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</si>
  <si>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</si>
  <si>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</si>
  <si>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</si>
  <si>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</si>
  <si>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</si>
  <si>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</si>
  <si>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</si>
  <si>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</si>
  <si>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</si>
  <si>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</si>
  <si>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</si>
  <si>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</si>
  <si>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</si>
  <si>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</si>
  <si>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</si>
  <si>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</si>
  <si>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</si>
  <si>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</si>
  <si>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</si>
  <si>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</si>
  <si>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</si>
  <si>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</si>
  <si>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</si>
  <si>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</si>
  <si>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</si>
  <si>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</si>
  <si>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</si>
  <si>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</si>
  <si>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</si>
  <si>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</si>
  <si>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</si>
  <si>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</si>
  <si>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</si>
  <si>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</si>
  <si>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</si>
  <si>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</si>
  <si>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</si>
  <si>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</si>
  <si>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</si>
  <si>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</si>
  <si>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</si>
  <si>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</si>
  <si>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</si>
  <si>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</si>
  <si>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</si>
  <si>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</si>
  <si>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</si>
  <si>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</si>
  <si>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</si>
  <si>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</si>
  <si>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</si>
  <si>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</si>
  <si>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</si>
  <si>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</si>
  <si>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</si>
  <si>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</si>
  <si>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</si>
  <si>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</si>
  <si>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</si>
  <si>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</si>
  <si>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</si>
  <si>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</si>
  <si>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99 5 00 91005</t>
  </si>
  <si>
    <t>Транспорт</t>
  </si>
  <si>
    <t>08</t>
  </si>
  <si>
    <t>Развитие транспортного комплекса</t>
  </si>
  <si>
    <t>18 0 00 00000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</si>
  <si>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</si>
  <si>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</si>
  <si>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</si>
  <si>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</si>
  <si>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</si>
  <si>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</si>
  <si>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</si>
  <si>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</si>
  <si>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</si>
  <si>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</si>
  <si>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</si>
  <si>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</si>
  <si>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</si>
  <si>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</si>
  <si>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</si>
  <si>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</si>
  <si>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</si>
  <si>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</si>
  <si>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</si>
  <si>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</si>
  <si>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</si>
  <si>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</si>
  <si>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</si>
  <si>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</si>
  <si>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</si>
  <si>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</si>
  <si>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</si>
  <si>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</si>
  <si>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</si>
  <si>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99 5 00 11020</t>
  </si>
  <si>
    <t>Благоустройство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</si>
  <si>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</si>
  <si>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</si>
  <si>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</si>
  <si>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</si>
  <si>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</si>
  <si>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</si>
  <si>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</si>
  <si>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</si>
  <si>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</si>
  <si>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</si>
  <si>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</si>
  <si>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</si>
  <si>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</si>
  <si>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</si>
  <si>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</si>
  <si>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</si>
  <si>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</si>
  <si>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</si>
  <si>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</si>
  <si>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</si>
  <si>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</si>
  <si>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</si>
  <si>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</si>
  <si>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</si>
  <si>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</si>
  <si>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</si>
  <si>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</si>
  <si>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</si>
  <si>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</si>
  <si>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</si>
  <si>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</si>
  <si>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</si>
  <si>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</si>
  <si>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</si>
  <si>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</si>
  <si>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</si>
  <si>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</si>
  <si>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</si>
  <si>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</si>
  <si>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</si>
  <si>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</si>
  <si>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</si>
  <si>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</si>
  <si>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</si>
  <si>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</si>
  <si>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</si>
  <si>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</si>
  <si>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15 3 00 00000</t>
  </si>
  <si>
    <t>15 3 00 71020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</si>
  <si>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</si>
  <si>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</si>
  <si>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</si>
  <si>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</si>
  <si>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</si>
  <si>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</si>
  <si>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</si>
  <si>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</si>
  <si>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</si>
  <si>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</si>
  <si>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</si>
  <si>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</si>
  <si>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</si>
  <si>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</si>
  <si>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Развитие физической культуры и спорта</t>
  </si>
  <si>
    <t>14 0 00 00000</t>
  </si>
  <si>
    <t>14 2 00 10010</t>
  </si>
  <si>
    <t>113</t>
  </si>
  <si>
    <t>Средства массовой информации</t>
  </si>
  <si>
    <t>Другие вопросы в области средств массовой информации</t>
  </si>
  <si>
    <t>99 5 00 91001</t>
  </si>
  <si>
    <t>Межбюд. транс. общего характ. бюдж. суб.РФ и муниц</t>
  </si>
  <si>
    <t>14</t>
  </si>
  <si>
    <t>99 6 00 00000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</si>
  <si>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</si>
  <si>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2020 год</t>
  </si>
  <si>
    <t>Уточненный бюджет на 2020 год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</si>
  <si>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</si>
  <si>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</si>
  <si>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</si>
  <si>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Увелич.стоимости основных средств</t>
  </si>
  <si>
    <t>Прочая закупка товаров, работ и услуг для обеспечения государственных (муниципальных) нужд</t>
  </si>
  <si>
    <t>Прочие услуги</t>
  </si>
  <si>
    <t>Увелич.стоим.мат.зап</t>
  </si>
  <si>
    <t>0200</t>
  </si>
  <si>
    <t>0203</t>
  </si>
  <si>
    <t>99 5 00 51180</t>
  </si>
  <si>
    <t>19-365</t>
  </si>
  <si>
    <t>Нац безопасность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</si>
  <si>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</si>
  <si>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</si>
  <si>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</si>
  <si>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99 5 00 63360</t>
  </si>
  <si>
    <t>Уточнение за счет доп.доходов</t>
  </si>
  <si>
    <t>Уточнение за счет остатков средств</t>
  </si>
  <si>
    <t>Уточнение за счет передвижки средств</t>
  </si>
  <si>
    <t>20А0010010</t>
  </si>
  <si>
    <t>23 2 00 62650</t>
  </si>
  <si>
    <t>23 2 00 S2650</t>
  </si>
  <si>
    <t>Приобретение (изготовление) основных средств</t>
  </si>
  <si>
    <t>За счет средств РС (Якутия)</t>
  </si>
  <si>
    <t>За счет местного бюджета</t>
  </si>
  <si>
    <t>99 5 00 91012</t>
  </si>
  <si>
    <t>Резервные фонды</t>
  </si>
  <si>
    <t>Прочие расходы (условно-утвержденные)</t>
  </si>
  <si>
    <t>Транспортные расходы</t>
  </si>
  <si>
    <t>Увеличение основных средств</t>
  </si>
  <si>
    <t>Увеличение стоимости материальных запасов</t>
  </si>
  <si>
    <t>Мбковид</t>
  </si>
  <si>
    <t>Информационные технологии</t>
  </si>
  <si>
    <t>Услуги по содержанию</t>
  </si>
  <si>
    <t>23 2 F2 55550</t>
  </si>
  <si>
    <t>Текущий и капитальный ремонт и рестоврация нефинансовых активов (за счет средств РБ)</t>
  </si>
  <si>
    <t>Прочие услуги (за счет РБ)</t>
  </si>
  <si>
    <t>Приобретение основных средств (за счет средств РБ)</t>
  </si>
  <si>
    <t>Приобретение материальных запасов</t>
  </si>
  <si>
    <t>Приобретение материальных запасов (за счет средств РБ)</t>
  </si>
  <si>
    <t>Приобретение прочих услуг</t>
  </si>
  <si>
    <t>Приобретение строительных материалов</t>
  </si>
  <si>
    <t>МБковид</t>
  </si>
  <si>
    <t>Приобретение лекарственных средств</t>
  </si>
  <si>
    <t>Субсидия из ГБ РС (Я)</t>
  </si>
  <si>
    <t>Приложение № 2
к постановлению главы города 
№ 338 от «21»  июля  2020  года</t>
  </si>
  <si>
    <t>352I555273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</si>
</sst>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</numFmts>
  <fonts count="7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5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3"/>
  <sheetViews>
    <sheetView tabSelected="1" view="pageBreakPreview" topLeftCell="A310" zoomScale="110" zoomScaleNormal="100" zoomScaleSheetLayoutView="110" workbookViewId="0">
      <selection activeCell="K332" sqref="K332"/>
    </sheetView>
  </sheetViews>
  <sheetFormatPr defaultRowHeight="12.75"/>
  <cols>
    <col min="1" max="1" width="39.1640625" customWidth="1"/>
    <col min="2" max="2" width="9"/>
    <col min="3" max="3" width="6.33203125"/>
    <col min="4" max="4" width="6.1640625"/>
    <col min="5" max="5" width="15.1640625"/>
    <col min="6" max="6" width="6"/>
    <col min="8" max="8" width="10" customWidth="1"/>
    <col min="9" max="9" width="5.6640625"/>
    <col min="10" max="10" width="16" bestFit="1" customWidth="1"/>
    <col min="11" max="11" width="19.6640625" customWidth="1"/>
    <col min="12" max="12" width="19.83203125" customWidth="1"/>
    <col min="13" max="13" width="20.1640625" style="21" customWidth="1"/>
    <col min="14" max="14" width="21.6640625" customWidth="1"/>
    <col min="15" max="15" width="38.6640625" customWidth="1"/>
    <col min="16" max="16" width="13" bestFit="1" customWidth="1"/>
  </cols>
  <sheetData>
    <row r="1" spans="1:16">
      <c r="A1" t="s">
        <v>0</v>
      </c>
    </row>
    <row r="2" spans="1:16" ht="61.5" customHeight="1">
      <c r="A2" s="52" t="s">
        <v>386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6" ht="19.5" customHeight="1">
      <c r="A3" s="2"/>
      <c r="B3" s="1"/>
      <c r="C3" s="1"/>
      <c r="D3" s="1"/>
      <c r="E3" s="1"/>
      <c r="F3" s="1"/>
      <c r="G3" s="1"/>
      <c r="H3" s="1"/>
      <c r="I3" s="1"/>
      <c r="J3" s="3"/>
      <c r="K3" s="9"/>
      <c r="L3" s="50"/>
      <c r="N3" s="28"/>
      <c r="O3" s="27">
        <v>251049868.46000001</v>
      </c>
    </row>
    <row r="4" spans="1:16" ht="60" customHeight="1">
      <c r="A4" s="54" t="s">
        <v>339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6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8"/>
      <c r="L5" s="49"/>
      <c r="O5" s="15">
        <v>45560996.729999997</v>
      </c>
      <c r="P5" s="15">
        <f>O5-K7</f>
        <v>45560996.729999997</v>
      </c>
    </row>
    <row r="6" spans="1:16" ht="40.5" customHeight="1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5" t="s">
        <v>358</v>
      </c>
      <c r="L6" s="5" t="s">
        <v>357</v>
      </c>
      <c r="M6" s="22" t="s">
        <v>359</v>
      </c>
      <c r="N6" s="4" t="s">
        <v>340</v>
      </c>
      <c r="O6" s="15">
        <v>256551451.69999999</v>
      </c>
    </row>
    <row r="7" spans="1:16">
      <c r="A7" s="32" t="s">
        <v>12</v>
      </c>
      <c r="B7" s="31" t="s">
        <v>0</v>
      </c>
      <c r="C7" s="31" t="s">
        <v>0</v>
      </c>
      <c r="D7" s="31" t="s">
        <v>0</v>
      </c>
      <c r="E7" s="31" t="s">
        <v>0</v>
      </c>
      <c r="F7" s="31" t="s">
        <v>0</v>
      </c>
      <c r="G7" s="31" t="s">
        <v>0</v>
      </c>
      <c r="H7" s="31" t="s">
        <v>0</v>
      </c>
      <c r="I7" s="31" t="s">
        <v>0</v>
      </c>
      <c r="J7" s="10">
        <v>248549868.46000001</v>
      </c>
      <c r="K7" s="10">
        <f>K8</f>
        <v>0</v>
      </c>
      <c r="L7" s="10">
        <f t="shared" ref="L7:M7" si="0">L8</f>
        <v>8202590.9299999997</v>
      </c>
      <c r="M7" s="18">
        <f t="shared" si="0"/>
        <v>4.1472958400845528E-10</v>
      </c>
      <c r="N7" s="10">
        <f>N8</f>
        <v>256752459.38999999</v>
      </c>
      <c r="O7" s="15">
        <f>J7+K7+L7+M7</f>
        <v>256752459.39000002</v>
      </c>
    </row>
    <row r="8" spans="1:16" ht="51">
      <c r="A8" s="29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11">
        <v>248549868.46000001</v>
      </c>
      <c r="K8" s="11">
        <f>K9+K228+K246+K294+K339+K421+K441+K477+K510+K530+K539+K471</f>
        <v>0</v>
      </c>
      <c r="L8" s="11">
        <f t="shared" ref="L8:N8" si="1">L9+L228+L246+L294+L339+L421+L441+L477+L510+L530+L539+L471</f>
        <v>8202590.9299999997</v>
      </c>
      <c r="M8" s="11">
        <f t="shared" si="1"/>
        <v>4.1472958400845528E-10</v>
      </c>
      <c r="N8" s="11">
        <f t="shared" si="1"/>
        <v>256752459.38999999</v>
      </c>
      <c r="O8" s="15">
        <f>K8+L8</f>
        <v>8202590.9299999997</v>
      </c>
    </row>
    <row r="9" spans="1:16">
      <c r="A9" s="33" t="s">
        <v>15</v>
      </c>
      <c r="B9" s="34" t="s">
        <v>14</v>
      </c>
      <c r="C9" s="34" t="s">
        <v>16</v>
      </c>
      <c r="D9" s="34" t="s">
        <v>0</v>
      </c>
      <c r="E9" s="34" t="s">
        <v>0</v>
      </c>
      <c r="F9" s="34" t="s">
        <v>0</v>
      </c>
      <c r="G9" s="34" t="s">
        <v>0</v>
      </c>
      <c r="H9" s="34" t="s">
        <v>0</v>
      </c>
      <c r="I9" s="34" t="s">
        <v>0</v>
      </c>
      <c r="J9" s="13">
        <v>145938504.07999998</v>
      </c>
      <c r="K9" s="13">
        <f>K10+K20+K39+K121+K119</f>
        <v>0</v>
      </c>
      <c r="L9" s="11">
        <f t="shared" ref="L9:N9" si="2">L10+L20+L39+L121+L119</f>
        <v>0</v>
      </c>
      <c r="M9" s="13">
        <f t="shared" si="2"/>
        <v>0</v>
      </c>
      <c r="N9" s="13">
        <f t="shared" si="2"/>
        <v>145938504.07999998</v>
      </c>
      <c r="O9" s="15">
        <f>K7+L7</f>
        <v>8202590.9299999997</v>
      </c>
    </row>
    <row r="10" spans="1:16" ht="51">
      <c r="A10" s="35" t="s">
        <v>17</v>
      </c>
      <c r="B10" s="36" t="s">
        <v>14</v>
      </c>
      <c r="C10" s="36" t="s">
        <v>16</v>
      </c>
      <c r="D10" s="36" t="s">
        <v>18</v>
      </c>
      <c r="E10" s="36" t="s">
        <v>0</v>
      </c>
      <c r="F10" s="36" t="s">
        <v>0</v>
      </c>
      <c r="G10" s="36" t="s">
        <v>0</v>
      </c>
      <c r="H10" s="36" t="s">
        <v>0</v>
      </c>
      <c r="I10" s="36" t="s">
        <v>0</v>
      </c>
      <c r="J10" s="14">
        <v>4601386.38</v>
      </c>
      <c r="K10" s="14">
        <f t="shared" ref="K10:K15" si="3">K11</f>
        <v>0</v>
      </c>
      <c r="L10" s="11">
        <f t="shared" ref="L10:N10" si="4">L11</f>
        <v>0</v>
      </c>
      <c r="M10" s="20">
        <f t="shared" si="4"/>
        <v>0</v>
      </c>
      <c r="N10" s="14">
        <f t="shared" si="4"/>
        <v>4601386.38</v>
      </c>
    </row>
    <row r="11" spans="1:16">
      <c r="A11" s="29" t="s">
        <v>19</v>
      </c>
      <c r="B11" s="4" t="s">
        <v>14</v>
      </c>
      <c r="C11" s="4" t="s">
        <v>16</v>
      </c>
      <c r="D11" s="4" t="s">
        <v>18</v>
      </c>
      <c r="E11" s="4" t="s">
        <v>20</v>
      </c>
      <c r="F11" s="4" t="s">
        <v>0</v>
      </c>
      <c r="G11" s="4" t="s">
        <v>0</v>
      </c>
      <c r="H11" s="4" t="s">
        <v>0</v>
      </c>
      <c r="I11" s="4" t="s">
        <v>0</v>
      </c>
      <c r="J11" s="11">
        <v>4601386.38</v>
      </c>
      <c r="K11" s="11">
        <f t="shared" si="3"/>
        <v>0</v>
      </c>
      <c r="L11" s="11">
        <f t="shared" ref="L11:N11" si="5">L12</f>
        <v>0</v>
      </c>
      <c r="M11" s="19">
        <f t="shared" si="5"/>
        <v>0</v>
      </c>
      <c r="N11" s="11">
        <f t="shared" si="5"/>
        <v>4601386.38</v>
      </c>
    </row>
    <row r="12" spans="1:16" ht="38.25">
      <c r="A12" s="29" t="s">
        <v>21</v>
      </c>
      <c r="B12" s="4" t="s">
        <v>14</v>
      </c>
      <c r="C12" s="4" t="s">
        <v>16</v>
      </c>
      <c r="D12" s="4" t="s">
        <v>18</v>
      </c>
      <c r="E12" s="4" t="s">
        <v>22</v>
      </c>
      <c r="F12" s="4" t="s">
        <v>0</v>
      </c>
      <c r="G12" s="4" t="s">
        <v>0</v>
      </c>
      <c r="H12" s="4" t="s">
        <v>0</v>
      </c>
      <c r="I12" s="4" t="s">
        <v>0</v>
      </c>
      <c r="J12" s="11">
        <v>4601386.38</v>
      </c>
      <c r="K12" s="11">
        <f t="shared" si="3"/>
        <v>0</v>
      </c>
      <c r="L12" s="11">
        <f t="shared" ref="L12:N12" si="6">L13</f>
        <v>0</v>
      </c>
      <c r="M12" s="19">
        <f t="shared" si="6"/>
        <v>0</v>
      </c>
      <c r="N12" s="11">
        <f t="shared" si="6"/>
        <v>4601386.38</v>
      </c>
    </row>
    <row r="13" spans="1:16">
      <c r="A13" s="29" t="s">
        <v>23</v>
      </c>
      <c r="B13" s="4" t="s">
        <v>14</v>
      </c>
      <c r="C13" s="4" t="s">
        <v>16</v>
      </c>
      <c r="D13" s="4" t="s">
        <v>18</v>
      </c>
      <c r="E13" s="4" t="s">
        <v>24</v>
      </c>
      <c r="F13" s="4" t="s">
        <v>0</v>
      </c>
      <c r="G13" s="4" t="s">
        <v>0</v>
      </c>
      <c r="H13" s="4" t="s">
        <v>0</v>
      </c>
      <c r="I13" s="4" t="s">
        <v>0</v>
      </c>
      <c r="J13" s="11">
        <v>4601386.38</v>
      </c>
      <c r="K13" s="11">
        <f t="shared" si="3"/>
        <v>0</v>
      </c>
      <c r="L13" s="11">
        <f t="shared" ref="L13:N13" si="7">L14</f>
        <v>0</v>
      </c>
      <c r="M13" s="19">
        <f t="shared" si="7"/>
        <v>0</v>
      </c>
      <c r="N13" s="11">
        <f t="shared" si="7"/>
        <v>4601386.38</v>
      </c>
    </row>
    <row r="14" spans="1:16">
      <c r="A14" s="29" t="s">
        <v>25</v>
      </c>
      <c r="B14" s="4" t="s">
        <v>14</v>
      </c>
      <c r="C14" s="4" t="s">
        <v>16</v>
      </c>
      <c r="D14" s="4" t="s">
        <v>18</v>
      </c>
      <c r="E14" s="4" t="s">
        <v>24</v>
      </c>
      <c r="F14" s="4" t="s">
        <v>26</v>
      </c>
      <c r="G14" s="4" t="s">
        <v>0</v>
      </c>
      <c r="H14" s="4" t="s">
        <v>0</v>
      </c>
      <c r="I14" s="4" t="s">
        <v>0</v>
      </c>
      <c r="J14" s="11">
        <v>4601386.38</v>
      </c>
      <c r="K14" s="11">
        <f t="shared" si="3"/>
        <v>0</v>
      </c>
      <c r="L14" s="11">
        <f t="shared" ref="L14:N14" si="8">L15</f>
        <v>0</v>
      </c>
      <c r="M14" s="19">
        <f t="shared" si="8"/>
        <v>0</v>
      </c>
      <c r="N14" s="11">
        <f t="shared" si="8"/>
        <v>4601386.38</v>
      </c>
    </row>
    <row r="15" spans="1:16" ht="25.5">
      <c r="A15" s="29" t="s">
        <v>27</v>
      </c>
      <c r="B15" s="4" t="s">
        <v>14</v>
      </c>
      <c r="C15" s="4" t="s">
        <v>16</v>
      </c>
      <c r="D15" s="4" t="s">
        <v>18</v>
      </c>
      <c r="E15" s="4" t="s">
        <v>24</v>
      </c>
      <c r="F15" s="4" t="s">
        <v>28</v>
      </c>
      <c r="G15" s="4" t="s">
        <v>0</v>
      </c>
      <c r="H15" s="4" t="s">
        <v>0</v>
      </c>
      <c r="I15" s="4" t="s">
        <v>0</v>
      </c>
      <c r="J15" s="11">
        <v>4601386.38</v>
      </c>
      <c r="K15" s="11">
        <f t="shared" si="3"/>
        <v>0</v>
      </c>
      <c r="L15" s="11">
        <f t="shared" ref="L15:N15" si="9">L16</f>
        <v>0</v>
      </c>
      <c r="M15" s="19">
        <f t="shared" si="9"/>
        <v>0</v>
      </c>
      <c r="N15" s="11">
        <f t="shared" si="9"/>
        <v>4601386.38</v>
      </c>
    </row>
    <row r="16" spans="1:16">
      <c r="A16" s="29" t="s">
        <v>29</v>
      </c>
      <c r="B16" s="4" t="s">
        <v>14</v>
      </c>
      <c r="C16" s="4" t="s">
        <v>16</v>
      </c>
      <c r="D16" s="4" t="s">
        <v>18</v>
      </c>
      <c r="E16" s="4" t="s">
        <v>24</v>
      </c>
      <c r="F16" s="4" t="s">
        <v>30</v>
      </c>
      <c r="G16" s="4" t="s">
        <v>0</v>
      </c>
      <c r="H16" s="4" t="s">
        <v>0</v>
      </c>
      <c r="I16" s="4" t="s">
        <v>0</v>
      </c>
      <c r="J16" s="11">
        <v>4601386.38</v>
      </c>
      <c r="K16" s="11">
        <f>K17+K19+K18</f>
        <v>0</v>
      </c>
      <c r="L16" s="11">
        <f t="shared" ref="L16:N16" si="10">L17+L19+L18</f>
        <v>0</v>
      </c>
      <c r="M16" s="11">
        <f t="shared" si="10"/>
        <v>0</v>
      </c>
      <c r="N16" s="11">
        <f t="shared" si="10"/>
        <v>4601386.38</v>
      </c>
    </row>
    <row r="17" spans="1:14">
      <c r="A17" s="37" t="s">
        <v>31</v>
      </c>
      <c r="B17" s="38" t="s">
        <v>14</v>
      </c>
      <c r="C17" s="38" t="s">
        <v>16</v>
      </c>
      <c r="D17" s="38" t="s">
        <v>18</v>
      </c>
      <c r="E17" s="38" t="s">
        <v>24</v>
      </c>
      <c r="F17" s="38" t="s">
        <v>30</v>
      </c>
      <c r="G17" s="38" t="s">
        <v>32</v>
      </c>
      <c r="H17" s="38" t="s">
        <v>0</v>
      </c>
      <c r="I17" s="38" t="s">
        <v>0</v>
      </c>
      <c r="J17" s="12">
        <v>3527186.81</v>
      </c>
      <c r="K17" s="12"/>
      <c r="L17" s="12"/>
      <c r="M17" s="17"/>
      <c r="N17" s="12">
        <f>J17+K17+L17+M17</f>
        <v>3527186.81</v>
      </c>
    </row>
    <row r="18" spans="1:14">
      <c r="A18" s="37" t="s">
        <v>31</v>
      </c>
      <c r="B18" s="38" t="s">
        <v>14</v>
      </c>
      <c r="C18" s="38" t="s">
        <v>16</v>
      </c>
      <c r="D18" s="38" t="s">
        <v>18</v>
      </c>
      <c r="E18" s="38" t="s">
        <v>24</v>
      </c>
      <c r="F18" s="38" t="s">
        <v>30</v>
      </c>
      <c r="G18" s="38">
        <v>266</v>
      </c>
      <c r="H18" s="38" t="s">
        <v>0</v>
      </c>
      <c r="I18" s="38" t="s">
        <v>0</v>
      </c>
      <c r="J18" s="12">
        <v>6904.11</v>
      </c>
      <c r="K18" s="12"/>
      <c r="L18" s="12"/>
      <c r="M18" s="17"/>
      <c r="N18" s="12">
        <f>J18+K18+L18+M18</f>
        <v>6904.11</v>
      </c>
    </row>
    <row r="19" spans="1:14" ht="25.5">
      <c r="A19" s="37" t="s">
        <v>33</v>
      </c>
      <c r="B19" s="38" t="s">
        <v>14</v>
      </c>
      <c r="C19" s="38" t="s">
        <v>16</v>
      </c>
      <c r="D19" s="38" t="s">
        <v>18</v>
      </c>
      <c r="E19" s="38" t="s">
        <v>24</v>
      </c>
      <c r="F19" s="38" t="s">
        <v>30</v>
      </c>
      <c r="G19" s="38" t="s">
        <v>34</v>
      </c>
      <c r="H19" s="38" t="s">
        <v>0</v>
      </c>
      <c r="I19" s="38" t="s">
        <v>0</v>
      </c>
      <c r="J19" s="12">
        <v>1067295.46</v>
      </c>
      <c r="K19" s="12"/>
      <c r="L19" s="12"/>
      <c r="M19" s="17"/>
      <c r="N19" s="12">
        <f>J19+K19+L19+M19</f>
        <v>1067295.46</v>
      </c>
    </row>
    <row r="20" spans="1:14" ht="63.75">
      <c r="A20" s="35" t="s">
        <v>35</v>
      </c>
      <c r="B20" s="36" t="s">
        <v>14</v>
      </c>
      <c r="C20" s="36" t="s">
        <v>16</v>
      </c>
      <c r="D20" s="36" t="s">
        <v>36</v>
      </c>
      <c r="E20" s="36" t="s">
        <v>0</v>
      </c>
      <c r="F20" s="36" t="s">
        <v>0</v>
      </c>
      <c r="G20" s="36" t="s">
        <v>0</v>
      </c>
      <c r="H20" s="36" t="s">
        <v>0</v>
      </c>
      <c r="I20" s="36" t="s">
        <v>0</v>
      </c>
      <c r="J20" s="14">
        <v>273910</v>
      </c>
      <c r="K20" s="14">
        <f>K21</f>
        <v>0</v>
      </c>
      <c r="L20" s="11">
        <f t="shared" ref="L20:N20" si="11">L21</f>
        <v>0</v>
      </c>
      <c r="M20" s="20">
        <f t="shared" si="11"/>
        <v>0</v>
      </c>
      <c r="N20" s="14">
        <f t="shared" si="11"/>
        <v>273910</v>
      </c>
    </row>
    <row r="21" spans="1:14">
      <c r="A21" s="29" t="s">
        <v>19</v>
      </c>
      <c r="B21" s="4" t="s">
        <v>14</v>
      </c>
      <c r="C21" s="4" t="s">
        <v>16</v>
      </c>
      <c r="D21" s="4" t="s">
        <v>36</v>
      </c>
      <c r="E21" s="4" t="s">
        <v>20</v>
      </c>
      <c r="F21" s="4" t="s">
        <v>0</v>
      </c>
      <c r="G21" s="4" t="s">
        <v>0</v>
      </c>
      <c r="H21" s="4" t="s">
        <v>0</v>
      </c>
      <c r="I21" s="4" t="s">
        <v>0</v>
      </c>
      <c r="J21" s="11">
        <v>273910</v>
      </c>
      <c r="K21" s="11">
        <f>K22</f>
        <v>0</v>
      </c>
      <c r="L21" s="11">
        <f t="shared" ref="L21:N21" si="12">L22</f>
        <v>0</v>
      </c>
      <c r="M21" s="19">
        <f t="shared" si="12"/>
        <v>0</v>
      </c>
      <c r="N21" s="11">
        <f t="shared" si="12"/>
        <v>273910</v>
      </c>
    </row>
    <row r="22" spans="1:14" ht="38.25">
      <c r="A22" s="29" t="s">
        <v>21</v>
      </c>
      <c r="B22" s="4" t="s">
        <v>14</v>
      </c>
      <c r="C22" s="4" t="s">
        <v>16</v>
      </c>
      <c r="D22" s="4" t="s">
        <v>36</v>
      </c>
      <c r="E22" s="4" t="s">
        <v>22</v>
      </c>
      <c r="F22" s="4" t="s">
        <v>0</v>
      </c>
      <c r="G22" s="4" t="s">
        <v>0</v>
      </c>
      <c r="H22" s="4" t="s">
        <v>0</v>
      </c>
      <c r="I22" s="4" t="s">
        <v>0</v>
      </c>
      <c r="J22" s="11">
        <v>273910</v>
      </c>
      <c r="K22" s="11">
        <f>K23</f>
        <v>0</v>
      </c>
      <c r="L22" s="11">
        <f t="shared" ref="L22:N22" si="13">L23</f>
        <v>0</v>
      </c>
      <c r="M22" s="19">
        <f t="shared" si="13"/>
        <v>0</v>
      </c>
      <c r="N22" s="11">
        <f t="shared" si="13"/>
        <v>273910</v>
      </c>
    </row>
    <row r="23" spans="1:14" ht="25.5">
      <c r="A23" s="29" t="s">
        <v>37</v>
      </c>
      <c r="B23" s="4" t="s">
        <v>14</v>
      </c>
      <c r="C23" s="4" t="s">
        <v>16</v>
      </c>
      <c r="D23" s="4" t="s">
        <v>36</v>
      </c>
      <c r="E23" s="4" t="s">
        <v>38</v>
      </c>
      <c r="F23" s="4" t="s">
        <v>0</v>
      </c>
      <c r="G23" s="4" t="s">
        <v>0</v>
      </c>
      <c r="H23" s="4" t="s">
        <v>0</v>
      </c>
      <c r="I23" s="4" t="s">
        <v>0</v>
      </c>
      <c r="J23" s="11">
        <v>273910</v>
      </c>
      <c r="K23" s="11">
        <f>K24+K27</f>
        <v>0</v>
      </c>
      <c r="L23" s="11">
        <f t="shared" ref="L23:N23" si="14">L24+L27</f>
        <v>0</v>
      </c>
      <c r="M23" s="19">
        <f t="shared" si="14"/>
        <v>0</v>
      </c>
      <c r="N23" s="11">
        <f t="shared" si="14"/>
        <v>273910</v>
      </c>
    </row>
    <row r="24" spans="1:14">
      <c r="A24" s="29" t="s">
        <v>25</v>
      </c>
      <c r="B24" s="4" t="s">
        <v>14</v>
      </c>
      <c r="C24" s="4" t="s">
        <v>16</v>
      </c>
      <c r="D24" s="4" t="s">
        <v>36</v>
      </c>
      <c r="E24" s="4" t="s">
        <v>38</v>
      </c>
      <c r="F24" s="4" t="s">
        <v>26</v>
      </c>
      <c r="G24" s="4"/>
      <c r="H24" s="4"/>
      <c r="I24" s="4"/>
      <c r="J24" s="11">
        <v>80000</v>
      </c>
      <c r="K24" s="11">
        <f>K25+K26</f>
        <v>0</v>
      </c>
      <c r="L24" s="11">
        <f t="shared" ref="L24:N24" si="15">L25+L26</f>
        <v>0</v>
      </c>
      <c r="M24" s="19">
        <f t="shared" si="15"/>
        <v>0</v>
      </c>
      <c r="N24" s="11">
        <f t="shared" si="15"/>
        <v>80000</v>
      </c>
    </row>
    <row r="25" spans="1:14">
      <c r="A25" s="37" t="s">
        <v>75</v>
      </c>
      <c r="B25" s="38" t="s">
        <v>14</v>
      </c>
      <c r="C25" s="38" t="s">
        <v>16</v>
      </c>
      <c r="D25" s="39" t="s">
        <v>36</v>
      </c>
      <c r="E25" s="38" t="s">
        <v>38</v>
      </c>
      <c r="F25" s="38" t="s">
        <v>72</v>
      </c>
      <c r="G25" s="38" t="s">
        <v>74</v>
      </c>
      <c r="H25" s="38" t="s">
        <v>0</v>
      </c>
      <c r="I25" s="38" t="s">
        <v>76</v>
      </c>
      <c r="J25" s="16">
        <v>10000</v>
      </c>
      <c r="K25" s="16"/>
      <c r="L25" s="16"/>
      <c r="M25" s="23"/>
      <c r="N25" s="16">
        <f>J25+K25+L25+M25</f>
        <v>10000</v>
      </c>
    </row>
    <row r="26" spans="1:14">
      <c r="A26" s="37" t="s">
        <v>75</v>
      </c>
      <c r="B26" s="38" t="s">
        <v>14</v>
      </c>
      <c r="C26" s="38" t="s">
        <v>16</v>
      </c>
      <c r="D26" s="39" t="s">
        <v>36</v>
      </c>
      <c r="E26" s="38" t="s">
        <v>38</v>
      </c>
      <c r="F26" s="38" t="s">
        <v>72</v>
      </c>
      <c r="G26" s="38" t="s">
        <v>68</v>
      </c>
      <c r="H26" s="38" t="s">
        <v>0</v>
      </c>
      <c r="I26" s="38" t="s">
        <v>76</v>
      </c>
      <c r="J26" s="16">
        <v>70000</v>
      </c>
      <c r="K26" s="16"/>
      <c r="L26" s="16"/>
      <c r="M26" s="23"/>
      <c r="N26" s="16">
        <f>J26+K26+L26+M26</f>
        <v>70000</v>
      </c>
    </row>
    <row r="27" spans="1:14" ht="25.5">
      <c r="A27" s="29" t="s">
        <v>39</v>
      </c>
      <c r="B27" s="4" t="s">
        <v>14</v>
      </c>
      <c r="C27" s="4" t="s">
        <v>16</v>
      </c>
      <c r="D27" s="4" t="s">
        <v>36</v>
      </c>
      <c r="E27" s="4" t="s">
        <v>38</v>
      </c>
      <c r="F27" s="4" t="s">
        <v>40</v>
      </c>
      <c r="G27" s="4" t="s">
        <v>0</v>
      </c>
      <c r="H27" s="4" t="s">
        <v>0</v>
      </c>
      <c r="I27" s="4" t="s">
        <v>0</v>
      </c>
      <c r="J27" s="11">
        <v>193910</v>
      </c>
      <c r="K27" s="11">
        <f>K28</f>
        <v>0</v>
      </c>
      <c r="L27" s="11">
        <f t="shared" ref="L27:N27" si="16">L28</f>
        <v>0</v>
      </c>
      <c r="M27" s="19">
        <f t="shared" si="16"/>
        <v>0</v>
      </c>
      <c r="N27" s="11">
        <f t="shared" si="16"/>
        <v>193910</v>
      </c>
    </row>
    <row r="28" spans="1:14" ht="25.5">
      <c r="A28" s="29" t="s">
        <v>41</v>
      </c>
      <c r="B28" s="4" t="s">
        <v>14</v>
      </c>
      <c r="C28" s="4" t="s">
        <v>16</v>
      </c>
      <c r="D28" s="4" t="s">
        <v>36</v>
      </c>
      <c r="E28" s="4" t="s">
        <v>38</v>
      </c>
      <c r="F28" s="4" t="s">
        <v>42</v>
      </c>
      <c r="G28" s="4" t="s">
        <v>0</v>
      </c>
      <c r="H28" s="4" t="s">
        <v>0</v>
      </c>
      <c r="I28" s="4" t="s">
        <v>0</v>
      </c>
      <c r="J28" s="11">
        <v>193910</v>
      </c>
      <c r="K28" s="11">
        <f>K29+K32</f>
        <v>0</v>
      </c>
      <c r="L28" s="11">
        <f t="shared" ref="L28:N28" si="17">L29+L32</f>
        <v>0</v>
      </c>
      <c r="M28" s="19">
        <f t="shared" si="17"/>
        <v>0</v>
      </c>
      <c r="N28" s="11">
        <f t="shared" si="17"/>
        <v>193910</v>
      </c>
    </row>
    <row r="29" spans="1:14" ht="25.5">
      <c r="A29" s="29" t="s">
        <v>43</v>
      </c>
      <c r="B29" s="4" t="s">
        <v>14</v>
      </c>
      <c r="C29" s="4" t="s">
        <v>16</v>
      </c>
      <c r="D29" s="4" t="s">
        <v>36</v>
      </c>
      <c r="E29" s="4" t="s">
        <v>38</v>
      </c>
      <c r="F29" s="4" t="s">
        <v>44</v>
      </c>
      <c r="G29" s="4" t="s">
        <v>0</v>
      </c>
      <c r="H29" s="4" t="s">
        <v>0</v>
      </c>
      <c r="I29" s="4" t="s">
        <v>0</v>
      </c>
      <c r="J29" s="11">
        <v>0</v>
      </c>
      <c r="K29" s="11">
        <f>K30</f>
        <v>0</v>
      </c>
      <c r="L29" s="11">
        <f t="shared" ref="L29:N29" si="18">L30</f>
        <v>0</v>
      </c>
      <c r="M29" s="19">
        <f t="shared" si="18"/>
        <v>0</v>
      </c>
      <c r="N29" s="11">
        <f t="shared" si="18"/>
        <v>0</v>
      </c>
    </row>
    <row r="30" spans="1:14" ht="25.5">
      <c r="A30" s="37" t="s">
        <v>45</v>
      </c>
      <c r="B30" s="38" t="s">
        <v>14</v>
      </c>
      <c r="C30" s="38" t="s">
        <v>16</v>
      </c>
      <c r="D30" s="38" t="s">
        <v>36</v>
      </c>
      <c r="E30" s="38" t="s">
        <v>38</v>
      </c>
      <c r="F30" s="38" t="s">
        <v>44</v>
      </c>
      <c r="G30" s="38" t="s">
        <v>46</v>
      </c>
      <c r="H30" s="38" t="s">
        <v>0</v>
      </c>
      <c r="I30" s="38" t="s">
        <v>0</v>
      </c>
      <c r="J30" s="12">
        <v>0</v>
      </c>
      <c r="K30" s="12">
        <f>K31</f>
        <v>0</v>
      </c>
      <c r="L30" s="12">
        <f t="shared" ref="L30:N30" si="19">L31</f>
        <v>0</v>
      </c>
      <c r="M30" s="17">
        <f t="shared" si="19"/>
        <v>0</v>
      </c>
      <c r="N30" s="12">
        <f t="shared" si="19"/>
        <v>0</v>
      </c>
    </row>
    <row r="31" spans="1:14" ht="25.5">
      <c r="A31" s="37" t="s">
        <v>47</v>
      </c>
      <c r="B31" s="38" t="s">
        <v>14</v>
      </c>
      <c r="C31" s="38" t="s">
        <v>16</v>
      </c>
      <c r="D31" s="38" t="s">
        <v>36</v>
      </c>
      <c r="E31" s="38" t="s">
        <v>38</v>
      </c>
      <c r="F31" s="38" t="s">
        <v>44</v>
      </c>
      <c r="G31" s="38" t="s">
        <v>46</v>
      </c>
      <c r="H31" s="38" t="s">
        <v>0</v>
      </c>
      <c r="I31" s="38" t="s">
        <v>48</v>
      </c>
      <c r="J31" s="12">
        <v>0</v>
      </c>
      <c r="K31" s="12"/>
      <c r="L31" s="12"/>
      <c r="M31" s="17"/>
      <c r="N31" s="12">
        <f>J31+K31+L31+M31</f>
        <v>0</v>
      </c>
    </row>
    <row r="32" spans="1:14">
      <c r="A32" s="29" t="s">
        <v>49</v>
      </c>
      <c r="B32" s="4" t="s">
        <v>14</v>
      </c>
      <c r="C32" s="4" t="s">
        <v>16</v>
      </c>
      <c r="D32" s="4" t="s">
        <v>36</v>
      </c>
      <c r="E32" s="4" t="s">
        <v>38</v>
      </c>
      <c r="F32" s="4" t="s">
        <v>50</v>
      </c>
      <c r="G32" s="4" t="s">
        <v>0</v>
      </c>
      <c r="H32" s="4" t="s">
        <v>0</v>
      </c>
      <c r="I32" s="4" t="s">
        <v>0</v>
      </c>
      <c r="J32" s="11">
        <v>193910</v>
      </c>
      <c r="K32" s="11">
        <f>K33+K35+K37</f>
        <v>0</v>
      </c>
      <c r="L32" s="11">
        <f t="shared" ref="L32:N32" si="20">L33+L35+L37</f>
        <v>0</v>
      </c>
      <c r="M32" s="19">
        <f t="shared" si="20"/>
        <v>0</v>
      </c>
      <c r="N32" s="11">
        <f t="shared" si="20"/>
        <v>193910</v>
      </c>
    </row>
    <row r="33" spans="1:15" ht="25.5">
      <c r="A33" s="37" t="s">
        <v>51</v>
      </c>
      <c r="B33" s="38" t="s">
        <v>14</v>
      </c>
      <c r="C33" s="38" t="s">
        <v>16</v>
      </c>
      <c r="D33" s="38" t="s">
        <v>36</v>
      </c>
      <c r="E33" s="38" t="s">
        <v>38</v>
      </c>
      <c r="F33" s="38" t="s">
        <v>50</v>
      </c>
      <c r="G33" s="38" t="s">
        <v>52</v>
      </c>
      <c r="H33" s="38" t="s">
        <v>0</v>
      </c>
      <c r="I33" s="38" t="s">
        <v>0</v>
      </c>
      <c r="J33" s="12">
        <v>0</v>
      </c>
      <c r="K33" s="12">
        <f>K34</f>
        <v>0</v>
      </c>
      <c r="L33" s="12">
        <f t="shared" ref="L33:M33" si="21">L34</f>
        <v>0</v>
      </c>
      <c r="M33" s="17">
        <f t="shared" si="21"/>
        <v>0</v>
      </c>
      <c r="N33" s="12">
        <f>N34</f>
        <v>0</v>
      </c>
    </row>
    <row r="34" spans="1:15">
      <c r="A34" s="37" t="s">
        <v>53</v>
      </c>
      <c r="B34" s="38" t="s">
        <v>14</v>
      </c>
      <c r="C34" s="38" t="s">
        <v>16</v>
      </c>
      <c r="D34" s="38" t="s">
        <v>36</v>
      </c>
      <c r="E34" s="38" t="s">
        <v>38</v>
      </c>
      <c r="F34" s="38" t="s">
        <v>50</v>
      </c>
      <c r="G34" s="38" t="s">
        <v>52</v>
      </c>
      <c r="H34" s="38" t="s">
        <v>0</v>
      </c>
      <c r="I34" s="38" t="s">
        <v>54</v>
      </c>
      <c r="J34" s="12">
        <v>0</v>
      </c>
      <c r="K34" s="12"/>
      <c r="L34" s="12"/>
      <c r="M34" s="17"/>
      <c r="N34" s="12">
        <f>J34+K34+L34+M34</f>
        <v>0</v>
      </c>
    </row>
    <row r="35" spans="1:15" ht="25.5">
      <c r="A35" s="37" t="s">
        <v>45</v>
      </c>
      <c r="B35" s="38" t="s">
        <v>14</v>
      </c>
      <c r="C35" s="38" t="s">
        <v>16</v>
      </c>
      <c r="D35" s="38" t="s">
        <v>36</v>
      </c>
      <c r="E35" s="38" t="s">
        <v>38</v>
      </c>
      <c r="F35" s="38" t="s">
        <v>50</v>
      </c>
      <c r="G35" s="38" t="s">
        <v>46</v>
      </c>
      <c r="H35" s="38" t="s">
        <v>0</v>
      </c>
      <c r="I35" s="38" t="s">
        <v>0</v>
      </c>
      <c r="J35" s="12">
        <v>68710</v>
      </c>
      <c r="K35" s="12">
        <f>K36</f>
        <v>0</v>
      </c>
      <c r="L35" s="12">
        <f t="shared" ref="L35:N35" si="22">L36</f>
        <v>0</v>
      </c>
      <c r="M35" s="17">
        <f t="shared" si="22"/>
        <v>0</v>
      </c>
      <c r="N35" s="12">
        <f t="shared" si="22"/>
        <v>68710</v>
      </c>
    </row>
    <row r="36" spans="1:15" ht="25.5">
      <c r="A36" s="37" t="s">
        <v>47</v>
      </c>
      <c r="B36" s="38" t="s">
        <v>14</v>
      </c>
      <c r="C36" s="38" t="s">
        <v>16</v>
      </c>
      <c r="D36" s="38" t="s">
        <v>36</v>
      </c>
      <c r="E36" s="38" t="s">
        <v>38</v>
      </c>
      <c r="F36" s="38" t="s">
        <v>50</v>
      </c>
      <c r="G36" s="38" t="s">
        <v>46</v>
      </c>
      <c r="H36" s="38" t="s">
        <v>0</v>
      </c>
      <c r="I36" s="38" t="s">
        <v>48</v>
      </c>
      <c r="J36" s="12">
        <v>68710</v>
      </c>
      <c r="K36" s="12"/>
      <c r="L36" s="12"/>
      <c r="M36" s="17"/>
      <c r="N36" s="12">
        <f>J36+K36+L36+M36</f>
        <v>68710</v>
      </c>
    </row>
    <row r="37" spans="1:15" ht="38.25">
      <c r="A37" s="37" t="s">
        <v>55</v>
      </c>
      <c r="B37" s="38" t="s">
        <v>14</v>
      </c>
      <c r="C37" s="38" t="s">
        <v>16</v>
      </c>
      <c r="D37" s="38" t="s">
        <v>36</v>
      </c>
      <c r="E37" s="38" t="s">
        <v>38</v>
      </c>
      <c r="F37" s="38" t="s">
        <v>50</v>
      </c>
      <c r="G37" s="38" t="s">
        <v>56</v>
      </c>
      <c r="H37" s="38" t="s">
        <v>0</v>
      </c>
      <c r="I37" s="38" t="s">
        <v>0</v>
      </c>
      <c r="J37" s="12">
        <v>125200</v>
      </c>
      <c r="K37" s="12">
        <f>K38</f>
        <v>0</v>
      </c>
      <c r="L37" s="12">
        <f t="shared" ref="L37:N37" si="23">L38</f>
        <v>0</v>
      </c>
      <c r="M37" s="17">
        <f t="shared" si="23"/>
        <v>0</v>
      </c>
      <c r="N37" s="12">
        <f t="shared" si="23"/>
        <v>125200</v>
      </c>
    </row>
    <row r="38" spans="1:15" ht="51">
      <c r="A38" s="37" t="s">
        <v>57</v>
      </c>
      <c r="B38" s="38" t="s">
        <v>14</v>
      </c>
      <c r="C38" s="38" t="s">
        <v>16</v>
      </c>
      <c r="D38" s="38" t="s">
        <v>36</v>
      </c>
      <c r="E38" s="38" t="s">
        <v>38</v>
      </c>
      <c r="F38" s="38" t="s">
        <v>50</v>
      </c>
      <c r="G38" s="38" t="s">
        <v>56</v>
      </c>
      <c r="H38" s="38" t="s">
        <v>0</v>
      </c>
      <c r="I38" s="38" t="s">
        <v>58</v>
      </c>
      <c r="J38" s="12">
        <v>125200</v>
      </c>
      <c r="K38" s="12"/>
      <c r="L38" s="12"/>
      <c r="M38" s="17"/>
      <c r="N38" s="12">
        <f>J38+K38+L38+M38</f>
        <v>125200</v>
      </c>
    </row>
    <row r="39" spans="1:15" ht="76.5">
      <c r="A39" s="35" t="s">
        <v>59</v>
      </c>
      <c r="B39" s="36" t="s">
        <v>14</v>
      </c>
      <c r="C39" s="36" t="s">
        <v>16</v>
      </c>
      <c r="D39" s="36" t="s">
        <v>60</v>
      </c>
      <c r="E39" s="36" t="s">
        <v>0</v>
      </c>
      <c r="F39" s="36" t="s">
        <v>0</v>
      </c>
      <c r="G39" s="36" t="s">
        <v>0</v>
      </c>
      <c r="H39" s="36" t="s">
        <v>0</v>
      </c>
      <c r="I39" s="36" t="s">
        <v>0</v>
      </c>
      <c r="J39" s="14">
        <v>95409621.379999995</v>
      </c>
      <c r="K39" s="14">
        <f>K40+K48</f>
        <v>0</v>
      </c>
      <c r="L39" s="11">
        <f t="shared" ref="L39:N39" si="24">L40+L48</f>
        <v>0</v>
      </c>
      <c r="M39" s="20">
        <f t="shared" si="24"/>
        <v>0</v>
      </c>
      <c r="N39" s="14">
        <f t="shared" si="24"/>
        <v>95409621.379999995</v>
      </c>
      <c r="O39" s="24"/>
    </row>
    <row r="40" spans="1:15" ht="25.5">
      <c r="A40" s="29" t="s">
        <v>61</v>
      </c>
      <c r="B40" s="4" t="s">
        <v>14</v>
      </c>
      <c r="C40" s="4" t="s">
        <v>16</v>
      </c>
      <c r="D40" s="4" t="s">
        <v>60</v>
      </c>
      <c r="E40" s="4" t="s">
        <v>62</v>
      </c>
      <c r="F40" s="4" t="s">
        <v>0</v>
      </c>
      <c r="G40" s="4" t="s">
        <v>0</v>
      </c>
      <c r="H40" s="4" t="s">
        <v>0</v>
      </c>
      <c r="I40" s="4" t="s">
        <v>0</v>
      </c>
      <c r="J40" s="11">
        <v>160000</v>
      </c>
      <c r="K40" s="11">
        <f t="shared" ref="K40:K46" si="25">K41</f>
        <v>0</v>
      </c>
      <c r="L40" s="11">
        <f t="shared" ref="L40:N40" si="26">L41</f>
        <v>0</v>
      </c>
      <c r="M40" s="19">
        <f t="shared" si="26"/>
        <v>0</v>
      </c>
      <c r="N40" s="11">
        <f t="shared" si="26"/>
        <v>160000</v>
      </c>
    </row>
    <row r="41" spans="1:15" ht="25.5">
      <c r="A41" s="29" t="s">
        <v>63</v>
      </c>
      <c r="B41" s="4" t="s">
        <v>14</v>
      </c>
      <c r="C41" s="4" t="s">
        <v>16</v>
      </c>
      <c r="D41" s="4" t="s">
        <v>60</v>
      </c>
      <c r="E41" s="4" t="s">
        <v>64</v>
      </c>
      <c r="F41" s="4" t="s">
        <v>0</v>
      </c>
      <c r="G41" s="4" t="s">
        <v>0</v>
      </c>
      <c r="H41" s="4" t="s">
        <v>0</v>
      </c>
      <c r="I41" s="4" t="s">
        <v>0</v>
      </c>
      <c r="J41" s="11">
        <v>160000</v>
      </c>
      <c r="K41" s="11">
        <f t="shared" si="25"/>
        <v>0</v>
      </c>
      <c r="L41" s="11">
        <f t="shared" ref="L41:N41" si="27">L42</f>
        <v>0</v>
      </c>
      <c r="M41" s="19">
        <f t="shared" si="27"/>
        <v>0</v>
      </c>
      <c r="N41" s="11">
        <f t="shared" si="27"/>
        <v>160000</v>
      </c>
    </row>
    <row r="42" spans="1:15" ht="51">
      <c r="A42" s="29" t="s">
        <v>65</v>
      </c>
      <c r="B42" s="4" t="s">
        <v>14</v>
      </c>
      <c r="C42" s="4" t="s">
        <v>16</v>
      </c>
      <c r="D42" s="4" t="s">
        <v>60</v>
      </c>
      <c r="E42" s="4" t="s">
        <v>66</v>
      </c>
      <c r="F42" s="4" t="s">
        <v>0</v>
      </c>
      <c r="G42" s="4" t="s">
        <v>0</v>
      </c>
      <c r="H42" s="4" t="s">
        <v>0</v>
      </c>
      <c r="I42" s="4" t="s">
        <v>0</v>
      </c>
      <c r="J42" s="11">
        <v>160000</v>
      </c>
      <c r="K42" s="11">
        <f t="shared" si="25"/>
        <v>0</v>
      </c>
      <c r="L42" s="11">
        <f t="shared" ref="L42:N42" si="28">L43</f>
        <v>0</v>
      </c>
      <c r="M42" s="19">
        <f t="shared" si="28"/>
        <v>0</v>
      </c>
      <c r="N42" s="11">
        <f t="shared" si="28"/>
        <v>160000</v>
      </c>
    </row>
    <row r="43" spans="1:15" ht="25.5">
      <c r="A43" s="29" t="s">
        <v>39</v>
      </c>
      <c r="B43" s="4" t="s">
        <v>14</v>
      </c>
      <c r="C43" s="4" t="s">
        <v>16</v>
      </c>
      <c r="D43" s="4" t="s">
        <v>60</v>
      </c>
      <c r="E43" s="4" t="s">
        <v>66</v>
      </c>
      <c r="F43" s="4" t="s">
        <v>40</v>
      </c>
      <c r="G43" s="4" t="s">
        <v>0</v>
      </c>
      <c r="H43" s="4" t="s">
        <v>0</v>
      </c>
      <c r="I43" s="4" t="s">
        <v>0</v>
      </c>
      <c r="J43" s="11">
        <v>160000</v>
      </c>
      <c r="K43" s="11">
        <f t="shared" si="25"/>
        <v>0</v>
      </c>
      <c r="L43" s="11">
        <f t="shared" ref="L43:N43" si="29">L44</f>
        <v>0</v>
      </c>
      <c r="M43" s="19">
        <f t="shared" si="29"/>
        <v>0</v>
      </c>
      <c r="N43" s="11">
        <f t="shared" si="29"/>
        <v>160000</v>
      </c>
    </row>
    <row r="44" spans="1:15" ht="25.5">
      <c r="A44" s="29" t="s">
        <v>41</v>
      </c>
      <c r="B44" s="4" t="s">
        <v>14</v>
      </c>
      <c r="C44" s="4" t="s">
        <v>16</v>
      </c>
      <c r="D44" s="4" t="s">
        <v>60</v>
      </c>
      <c r="E44" s="4" t="s">
        <v>66</v>
      </c>
      <c r="F44" s="4" t="s">
        <v>42</v>
      </c>
      <c r="G44" s="4" t="s">
        <v>0</v>
      </c>
      <c r="H44" s="4" t="s">
        <v>0</v>
      </c>
      <c r="I44" s="4" t="s">
        <v>0</v>
      </c>
      <c r="J44" s="11">
        <v>160000</v>
      </c>
      <c r="K44" s="11">
        <f t="shared" si="25"/>
        <v>0</v>
      </c>
      <c r="L44" s="11">
        <f t="shared" ref="L44:N44" si="30">L45</f>
        <v>0</v>
      </c>
      <c r="M44" s="19">
        <f t="shared" si="30"/>
        <v>0</v>
      </c>
      <c r="N44" s="11">
        <f t="shared" si="30"/>
        <v>160000</v>
      </c>
    </row>
    <row r="45" spans="1:15">
      <c r="A45" s="29" t="s">
        <v>49</v>
      </c>
      <c r="B45" s="4" t="s">
        <v>14</v>
      </c>
      <c r="C45" s="4" t="s">
        <v>16</v>
      </c>
      <c r="D45" s="4" t="s">
        <v>60</v>
      </c>
      <c r="E45" s="4" t="s">
        <v>66</v>
      </c>
      <c r="F45" s="4" t="s">
        <v>50</v>
      </c>
      <c r="G45" s="4" t="s">
        <v>0</v>
      </c>
      <c r="H45" s="4" t="s">
        <v>0</v>
      </c>
      <c r="I45" s="4" t="s">
        <v>0</v>
      </c>
      <c r="J45" s="11">
        <v>160000</v>
      </c>
      <c r="K45" s="11">
        <f t="shared" si="25"/>
        <v>0</v>
      </c>
      <c r="L45" s="11">
        <f t="shared" ref="L45:N45" si="31">L46</f>
        <v>0</v>
      </c>
      <c r="M45" s="19">
        <f t="shared" si="31"/>
        <v>0</v>
      </c>
      <c r="N45" s="11">
        <f t="shared" si="31"/>
        <v>160000</v>
      </c>
    </row>
    <row r="46" spans="1:15">
      <c r="A46" s="37" t="s">
        <v>67</v>
      </c>
      <c r="B46" s="38" t="s">
        <v>14</v>
      </c>
      <c r="C46" s="38" t="s">
        <v>16</v>
      </c>
      <c r="D46" s="38" t="s">
        <v>60</v>
      </c>
      <c r="E46" s="38" t="s">
        <v>66</v>
      </c>
      <c r="F46" s="38" t="s">
        <v>50</v>
      </c>
      <c r="G46" s="38" t="s">
        <v>68</v>
      </c>
      <c r="H46" s="38" t="s">
        <v>0</v>
      </c>
      <c r="I46" s="38" t="s">
        <v>0</v>
      </c>
      <c r="J46" s="12">
        <v>160000</v>
      </c>
      <c r="K46" s="12">
        <f t="shared" si="25"/>
        <v>0</v>
      </c>
      <c r="L46" s="12">
        <f t="shared" ref="L46:N46" si="32">L47</f>
        <v>0</v>
      </c>
      <c r="M46" s="17">
        <f t="shared" si="32"/>
        <v>0</v>
      </c>
      <c r="N46" s="12">
        <f t="shared" si="32"/>
        <v>160000</v>
      </c>
    </row>
    <row r="47" spans="1:15">
      <c r="A47" s="37" t="s">
        <v>69</v>
      </c>
      <c r="B47" s="38" t="s">
        <v>14</v>
      </c>
      <c r="C47" s="38" t="s">
        <v>16</v>
      </c>
      <c r="D47" s="38" t="s">
        <v>60</v>
      </c>
      <c r="E47" s="38" t="s">
        <v>66</v>
      </c>
      <c r="F47" s="38" t="s">
        <v>50</v>
      </c>
      <c r="G47" s="38" t="s">
        <v>68</v>
      </c>
      <c r="H47" s="38" t="s">
        <v>0</v>
      </c>
      <c r="I47" s="38" t="s">
        <v>70</v>
      </c>
      <c r="J47" s="12">
        <v>160000</v>
      </c>
      <c r="K47" s="12"/>
      <c r="L47" s="12"/>
      <c r="M47" s="17"/>
      <c r="N47" s="12">
        <f>J47+K47+L47+M47</f>
        <v>160000</v>
      </c>
    </row>
    <row r="48" spans="1:15">
      <c r="A48" s="29" t="s">
        <v>19</v>
      </c>
      <c r="B48" s="4" t="s">
        <v>14</v>
      </c>
      <c r="C48" s="4" t="s">
        <v>16</v>
      </c>
      <c r="D48" s="4" t="s">
        <v>60</v>
      </c>
      <c r="E48" s="4" t="s">
        <v>20</v>
      </c>
      <c r="F48" s="4" t="s">
        <v>0</v>
      </c>
      <c r="G48" s="4" t="s">
        <v>0</v>
      </c>
      <c r="H48" s="4" t="s">
        <v>0</v>
      </c>
      <c r="I48" s="4" t="s">
        <v>0</v>
      </c>
      <c r="J48" s="11">
        <v>95249621.379999995</v>
      </c>
      <c r="K48" s="11">
        <f>K49+K112</f>
        <v>0</v>
      </c>
      <c r="L48" s="11">
        <f t="shared" ref="L48:N48" si="33">L49+L112</f>
        <v>0</v>
      </c>
      <c r="M48" s="19">
        <f t="shared" si="33"/>
        <v>0</v>
      </c>
      <c r="N48" s="11">
        <f t="shared" si="33"/>
        <v>95249621.379999995</v>
      </c>
    </row>
    <row r="49" spans="1:15" ht="38.25">
      <c r="A49" s="29" t="s">
        <v>21</v>
      </c>
      <c r="B49" s="4" t="s">
        <v>14</v>
      </c>
      <c r="C49" s="4" t="s">
        <v>16</v>
      </c>
      <c r="D49" s="4" t="s">
        <v>60</v>
      </c>
      <c r="E49" s="4" t="s">
        <v>22</v>
      </c>
      <c r="F49" s="4" t="s">
        <v>0</v>
      </c>
      <c r="G49" s="4" t="s">
        <v>0</v>
      </c>
      <c r="H49" s="4" t="s">
        <v>0</v>
      </c>
      <c r="I49" s="4" t="s">
        <v>0</v>
      </c>
      <c r="J49" s="11">
        <v>94199621.379999995</v>
      </c>
      <c r="K49" s="11">
        <f>K50</f>
        <v>0</v>
      </c>
      <c r="L49" s="11">
        <f t="shared" ref="L49:N49" si="34">L50</f>
        <v>0</v>
      </c>
      <c r="M49" s="19">
        <f t="shared" si="34"/>
        <v>0</v>
      </c>
      <c r="N49" s="11">
        <f t="shared" si="34"/>
        <v>94199621.379999995</v>
      </c>
    </row>
    <row r="50" spans="1:15" ht="25.5">
      <c r="A50" s="29" t="s">
        <v>37</v>
      </c>
      <c r="B50" s="4" t="s">
        <v>14</v>
      </c>
      <c r="C50" s="4" t="s">
        <v>16</v>
      </c>
      <c r="D50" s="4" t="s">
        <v>60</v>
      </c>
      <c r="E50" s="4" t="s">
        <v>38</v>
      </c>
      <c r="F50" s="4" t="s">
        <v>0</v>
      </c>
      <c r="G50" s="4" t="s">
        <v>0</v>
      </c>
      <c r="H50" s="4" t="s">
        <v>0</v>
      </c>
      <c r="I50" s="4" t="s">
        <v>0</v>
      </c>
      <c r="J50" s="11">
        <v>94199621.379999995</v>
      </c>
      <c r="K50" s="11">
        <f>K51+K71</f>
        <v>0</v>
      </c>
      <c r="L50" s="11">
        <f t="shared" ref="L50:N50" si="35">L51+L71</f>
        <v>0</v>
      </c>
      <c r="M50" s="19">
        <f t="shared" si="35"/>
        <v>0</v>
      </c>
      <c r="N50" s="11">
        <f t="shared" si="35"/>
        <v>94199621.379999995</v>
      </c>
    </row>
    <row r="51" spans="1:15">
      <c r="A51" s="29" t="s">
        <v>25</v>
      </c>
      <c r="B51" s="4" t="s">
        <v>14</v>
      </c>
      <c r="C51" s="4" t="s">
        <v>16</v>
      </c>
      <c r="D51" s="4" t="s">
        <v>60</v>
      </c>
      <c r="E51" s="4" t="s">
        <v>38</v>
      </c>
      <c r="F51" s="4" t="s">
        <v>26</v>
      </c>
      <c r="G51" s="4" t="s">
        <v>0</v>
      </c>
      <c r="H51" s="4" t="s">
        <v>0</v>
      </c>
      <c r="I51" s="4" t="s">
        <v>0</v>
      </c>
      <c r="J51" s="11">
        <v>84698545.979999989</v>
      </c>
      <c r="K51" s="11">
        <f>K52</f>
        <v>0</v>
      </c>
      <c r="L51" s="11">
        <f t="shared" ref="L51:N51" si="36">L52</f>
        <v>0</v>
      </c>
      <c r="M51" s="19">
        <f t="shared" si="36"/>
        <v>0</v>
      </c>
      <c r="N51" s="11">
        <f t="shared" si="36"/>
        <v>84698545.979999989</v>
      </c>
    </row>
    <row r="52" spans="1:15" ht="25.5">
      <c r="A52" s="29" t="s">
        <v>27</v>
      </c>
      <c r="B52" s="4" t="s">
        <v>14</v>
      </c>
      <c r="C52" s="4" t="s">
        <v>16</v>
      </c>
      <c r="D52" s="4" t="s">
        <v>60</v>
      </c>
      <c r="E52" s="4" t="s">
        <v>38</v>
      </c>
      <c r="F52" s="4" t="s">
        <v>28</v>
      </c>
      <c r="G52" s="4" t="s">
        <v>0</v>
      </c>
      <c r="H52" s="4" t="s">
        <v>0</v>
      </c>
      <c r="I52" s="4" t="s">
        <v>0</v>
      </c>
      <c r="J52" s="11">
        <v>84698545.979999989</v>
      </c>
      <c r="K52" s="11">
        <f>K53+K56+K69</f>
        <v>0</v>
      </c>
      <c r="L52" s="11">
        <f t="shared" ref="L52:N52" si="37">L53+L56+L69</f>
        <v>0</v>
      </c>
      <c r="M52" s="19">
        <f t="shared" si="37"/>
        <v>0</v>
      </c>
      <c r="N52" s="11">
        <f t="shared" si="37"/>
        <v>84698545.979999989</v>
      </c>
      <c r="O52" s="15"/>
    </row>
    <row r="53" spans="1:15">
      <c r="A53" s="29" t="s">
        <v>29</v>
      </c>
      <c r="B53" s="4" t="s">
        <v>14</v>
      </c>
      <c r="C53" s="4" t="s">
        <v>16</v>
      </c>
      <c r="D53" s="4" t="s">
        <v>60</v>
      </c>
      <c r="E53" s="4" t="s">
        <v>38</v>
      </c>
      <c r="F53" s="4" t="s">
        <v>30</v>
      </c>
      <c r="G53" s="4" t="s">
        <v>0</v>
      </c>
      <c r="H53" s="4" t="s">
        <v>0</v>
      </c>
      <c r="I53" s="4" t="s">
        <v>0</v>
      </c>
      <c r="J53" s="11">
        <v>61892723.509999998</v>
      </c>
      <c r="K53" s="11">
        <f>K54+K55</f>
        <v>0</v>
      </c>
      <c r="L53" s="11">
        <f t="shared" ref="L53:M53" si="38">L54+L55</f>
        <v>0</v>
      </c>
      <c r="M53" s="19">
        <f t="shared" si="38"/>
        <v>0</v>
      </c>
      <c r="N53" s="11">
        <f>N54+N55</f>
        <v>61892723.509999998</v>
      </c>
      <c r="O53" s="24"/>
    </row>
    <row r="54" spans="1:15">
      <c r="A54" s="37" t="s">
        <v>31</v>
      </c>
      <c r="B54" s="38" t="s">
        <v>14</v>
      </c>
      <c r="C54" s="38" t="s">
        <v>16</v>
      </c>
      <c r="D54" s="38" t="s">
        <v>60</v>
      </c>
      <c r="E54" s="38" t="s">
        <v>38</v>
      </c>
      <c r="F54" s="38" t="s">
        <v>30</v>
      </c>
      <c r="G54" s="38" t="s">
        <v>32</v>
      </c>
      <c r="H54" s="38" t="s">
        <v>0</v>
      </c>
      <c r="I54" s="38" t="s">
        <v>0</v>
      </c>
      <c r="J54" s="12">
        <v>61695223.509999998</v>
      </c>
      <c r="K54" s="12"/>
      <c r="L54" s="12"/>
      <c r="M54" s="17"/>
      <c r="N54" s="12">
        <f>J54+K54+L54+M54</f>
        <v>61695223.509999998</v>
      </c>
    </row>
    <row r="55" spans="1:15">
      <c r="A55" s="37" t="s">
        <v>31</v>
      </c>
      <c r="B55" s="38" t="s">
        <v>14</v>
      </c>
      <c r="C55" s="38" t="s">
        <v>16</v>
      </c>
      <c r="D55" s="38" t="s">
        <v>60</v>
      </c>
      <c r="E55" s="38" t="s">
        <v>38</v>
      </c>
      <c r="F55" s="38" t="s">
        <v>30</v>
      </c>
      <c r="G55" s="38">
        <v>266</v>
      </c>
      <c r="H55" s="38"/>
      <c r="I55" s="38"/>
      <c r="J55" s="12">
        <v>197500</v>
      </c>
      <c r="K55" s="12"/>
      <c r="L55" s="12"/>
      <c r="M55" s="17"/>
      <c r="N55" s="12">
        <f>J55+K55+L55+M55</f>
        <v>197500</v>
      </c>
    </row>
    <row r="56" spans="1:15" ht="25.5">
      <c r="A56" s="29" t="s">
        <v>71</v>
      </c>
      <c r="B56" s="4" t="s">
        <v>14</v>
      </c>
      <c r="C56" s="4" t="s">
        <v>16</v>
      </c>
      <c r="D56" s="4" t="s">
        <v>60</v>
      </c>
      <c r="E56" s="4" t="s">
        <v>38</v>
      </c>
      <c r="F56" s="4" t="s">
        <v>72</v>
      </c>
      <c r="G56" s="4" t="s">
        <v>0</v>
      </c>
      <c r="H56" s="4" t="s">
        <v>0</v>
      </c>
      <c r="I56" s="4" t="s">
        <v>0</v>
      </c>
      <c r="J56" s="11">
        <v>4173854</v>
      </c>
      <c r="K56" s="11">
        <f>K57+K59+K63+K67+K62+K66+K61</f>
        <v>0</v>
      </c>
      <c r="L56" s="11">
        <f t="shared" ref="L56:N56" si="39">L57+L59+L63+L67+L62+L66+L61</f>
        <v>0</v>
      </c>
      <c r="M56" s="11">
        <f t="shared" si="39"/>
        <v>0</v>
      </c>
      <c r="N56" s="11">
        <f t="shared" si="39"/>
        <v>4173854</v>
      </c>
    </row>
    <row r="57" spans="1:15">
      <c r="A57" s="37" t="s">
        <v>73</v>
      </c>
      <c r="B57" s="38" t="s">
        <v>14</v>
      </c>
      <c r="C57" s="38" t="s">
        <v>16</v>
      </c>
      <c r="D57" s="38" t="s">
        <v>60</v>
      </c>
      <c r="E57" s="38" t="s">
        <v>38</v>
      </c>
      <c r="F57" s="38" t="s">
        <v>72</v>
      </c>
      <c r="G57" s="38" t="s">
        <v>74</v>
      </c>
      <c r="H57" s="38" t="s">
        <v>0</v>
      </c>
      <c r="I57" s="38" t="s">
        <v>0</v>
      </c>
      <c r="J57" s="12">
        <v>170000</v>
      </c>
      <c r="K57" s="12">
        <f>K58</f>
        <v>0</v>
      </c>
      <c r="L57" s="12">
        <f t="shared" ref="L57:N57" si="40">L58</f>
        <v>0</v>
      </c>
      <c r="M57" s="17">
        <f t="shared" si="40"/>
        <v>0</v>
      </c>
      <c r="N57" s="12">
        <f t="shared" si="40"/>
        <v>170000</v>
      </c>
    </row>
    <row r="58" spans="1:15">
      <c r="A58" s="37" t="s">
        <v>75</v>
      </c>
      <c r="B58" s="38" t="s">
        <v>14</v>
      </c>
      <c r="C58" s="38" t="s">
        <v>16</v>
      </c>
      <c r="D58" s="38" t="s">
        <v>60</v>
      </c>
      <c r="E58" s="38" t="s">
        <v>38</v>
      </c>
      <c r="F58" s="38" t="s">
        <v>72</v>
      </c>
      <c r="G58" s="38" t="s">
        <v>74</v>
      </c>
      <c r="H58" s="38" t="s">
        <v>0</v>
      </c>
      <c r="I58" s="38" t="s">
        <v>76</v>
      </c>
      <c r="J58" s="12">
        <v>170000</v>
      </c>
      <c r="K58" s="12"/>
      <c r="L58" s="12"/>
      <c r="M58" s="17"/>
      <c r="N58" s="12">
        <f>J58+K58+L58+M58</f>
        <v>170000</v>
      </c>
    </row>
    <row r="59" spans="1:15" ht="25.5">
      <c r="A59" s="37" t="s">
        <v>77</v>
      </c>
      <c r="B59" s="38" t="s">
        <v>14</v>
      </c>
      <c r="C59" s="38" t="s">
        <v>16</v>
      </c>
      <c r="D59" s="38" t="s">
        <v>60</v>
      </c>
      <c r="E59" s="38" t="s">
        <v>38</v>
      </c>
      <c r="F59" s="38" t="s">
        <v>72</v>
      </c>
      <c r="G59" s="38" t="s">
        <v>78</v>
      </c>
      <c r="H59" s="38" t="s">
        <v>0</v>
      </c>
      <c r="I59" s="38" t="s">
        <v>0</v>
      </c>
      <c r="J59" s="12">
        <v>2981600</v>
      </c>
      <c r="K59" s="12">
        <f>K60</f>
        <v>0</v>
      </c>
      <c r="L59" s="12">
        <f t="shared" ref="L59:N59" si="41">L60</f>
        <v>0</v>
      </c>
      <c r="M59" s="17">
        <f t="shared" si="41"/>
        <v>0</v>
      </c>
      <c r="N59" s="12">
        <f t="shared" si="41"/>
        <v>2981600</v>
      </c>
    </row>
    <row r="60" spans="1:15">
      <c r="A60" s="37" t="s">
        <v>79</v>
      </c>
      <c r="B60" s="38" t="s">
        <v>14</v>
      </c>
      <c r="C60" s="38" t="s">
        <v>16</v>
      </c>
      <c r="D60" s="38" t="s">
        <v>60</v>
      </c>
      <c r="E60" s="38" t="s">
        <v>38</v>
      </c>
      <c r="F60" s="38" t="s">
        <v>72</v>
      </c>
      <c r="G60" s="38" t="s">
        <v>78</v>
      </c>
      <c r="H60" s="38" t="s">
        <v>0</v>
      </c>
      <c r="I60" s="38" t="s">
        <v>80</v>
      </c>
      <c r="J60" s="12">
        <v>2981600</v>
      </c>
      <c r="K60" s="12"/>
      <c r="L60" s="12"/>
      <c r="M60" s="17">
        <f>2981600-J60</f>
        <v>0</v>
      </c>
      <c r="N60" s="12">
        <f>J60+K60+L60+M60</f>
        <v>2981600</v>
      </c>
    </row>
    <row r="61" spans="1:15">
      <c r="A61" s="37" t="s">
        <v>79</v>
      </c>
      <c r="B61" s="38" t="s">
        <v>14</v>
      </c>
      <c r="C61" s="38" t="s">
        <v>16</v>
      </c>
      <c r="D61" s="38" t="s">
        <v>60</v>
      </c>
      <c r="E61" s="38" t="s">
        <v>38</v>
      </c>
      <c r="F61" s="38" t="s">
        <v>72</v>
      </c>
      <c r="G61" s="38" t="s">
        <v>78</v>
      </c>
      <c r="H61" s="38" t="s">
        <v>0</v>
      </c>
      <c r="I61" s="38">
        <v>1125</v>
      </c>
      <c r="J61" s="12">
        <v>69964.399999999994</v>
      </c>
      <c r="K61" s="12"/>
      <c r="L61" s="12"/>
      <c r="M61" s="17"/>
      <c r="N61" s="12">
        <f>J61+K61+L61+M61</f>
        <v>69964.399999999994</v>
      </c>
    </row>
    <row r="62" spans="1:15">
      <c r="A62" s="37"/>
      <c r="B62" s="38" t="s">
        <v>14</v>
      </c>
      <c r="C62" s="38" t="s">
        <v>16</v>
      </c>
      <c r="D62" s="38" t="s">
        <v>60</v>
      </c>
      <c r="E62" s="38" t="s">
        <v>38</v>
      </c>
      <c r="F62" s="38" t="s">
        <v>72</v>
      </c>
      <c r="G62" s="38">
        <v>222</v>
      </c>
      <c r="H62" s="38"/>
      <c r="I62" s="38">
        <v>1125</v>
      </c>
      <c r="J62" s="12">
        <v>48435.6</v>
      </c>
      <c r="K62" s="12"/>
      <c r="L62" s="12"/>
      <c r="M62" s="17">
        <f>48435.6-J62</f>
        <v>0</v>
      </c>
      <c r="N62" s="12">
        <f>J62+K62+L62+M62</f>
        <v>48435.6</v>
      </c>
    </row>
    <row r="63" spans="1:15">
      <c r="A63" s="37" t="s">
        <v>67</v>
      </c>
      <c r="B63" s="38" t="s">
        <v>14</v>
      </c>
      <c r="C63" s="38" t="s">
        <v>16</v>
      </c>
      <c r="D63" s="38" t="s">
        <v>60</v>
      </c>
      <c r="E63" s="38" t="s">
        <v>38</v>
      </c>
      <c r="F63" s="38" t="s">
        <v>72</v>
      </c>
      <c r="G63" s="38" t="s">
        <v>68</v>
      </c>
      <c r="H63" s="38" t="s">
        <v>0</v>
      </c>
      <c r="I63" s="38" t="s">
        <v>0</v>
      </c>
      <c r="J63" s="12">
        <v>646254</v>
      </c>
      <c r="K63" s="12">
        <f>K64+K65</f>
        <v>0</v>
      </c>
      <c r="L63" s="12">
        <f t="shared" ref="L63:N63" si="42">L64+L65</f>
        <v>0</v>
      </c>
      <c r="M63" s="12">
        <f t="shared" si="42"/>
        <v>0</v>
      </c>
      <c r="N63" s="12">
        <f t="shared" si="42"/>
        <v>646254</v>
      </c>
    </row>
    <row r="64" spans="1:15">
      <c r="A64" s="37" t="s">
        <v>75</v>
      </c>
      <c r="B64" s="38" t="s">
        <v>14</v>
      </c>
      <c r="C64" s="38" t="s">
        <v>16</v>
      </c>
      <c r="D64" s="38" t="s">
        <v>60</v>
      </c>
      <c r="E64" s="38" t="s">
        <v>38</v>
      </c>
      <c r="F64" s="38" t="s">
        <v>72</v>
      </c>
      <c r="G64" s="38" t="s">
        <v>68</v>
      </c>
      <c r="H64" s="38" t="s">
        <v>0</v>
      </c>
      <c r="I64" s="38" t="s">
        <v>76</v>
      </c>
      <c r="J64" s="12">
        <v>611454</v>
      </c>
      <c r="K64" s="12"/>
      <c r="L64" s="12"/>
      <c r="M64" s="17"/>
      <c r="N64" s="12">
        <f>J64+K64+L64+M64</f>
        <v>611454</v>
      </c>
    </row>
    <row r="65" spans="1:14">
      <c r="A65" s="37"/>
      <c r="B65" s="38" t="s">
        <v>14</v>
      </c>
      <c r="C65" s="38" t="s">
        <v>16</v>
      </c>
      <c r="D65" s="38" t="s">
        <v>60</v>
      </c>
      <c r="E65" s="38" t="s">
        <v>38</v>
      </c>
      <c r="F65" s="38" t="s">
        <v>72</v>
      </c>
      <c r="G65" s="38" t="s">
        <v>68</v>
      </c>
      <c r="H65" s="38" t="s">
        <v>0</v>
      </c>
      <c r="I65" s="38">
        <v>1140</v>
      </c>
      <c r="J65" s="12">
        <v>34800</v>
      </c>
      <c r="K65" s="12"/>
      <c r="L65" s="12"/>
      <c r="M65" s="17"/>
      <c r="N65" s="12">
        <f>J65+K65+L65+M65</f>
        <v>34800</v>
      </c>
    </row>
    <row r="66" spans="1:14">
      <c r="A66" s="37"/>
      <c r="B66" s="38" t="s">
        <v>14</v>
      </c>
      <c r="C66" s="38" t="s">
        <v>16</v>
      </c>
      <c r="D66" s="38" t="s">
        <v>60</v>
      </c>
      <c r="E66" s="38" t="s">
        <v>38</v>
      </c>
      <c r="F66" s="38" t="s">
        <v>72</v>
      </c>
      <c r="G66" s="38">
        <v>266</v>
      </c>
      <c r="H66" s="38" t="s">
        <v>0</v>
      </c>
      <c r="I66" s="38"/>
      <c r="J66" s="12">
        <v>2400</v>
      </c>
      <c r="K66" s="12"/>
      <c r="L66" s="12"/>
      <c r="M66" s="17"/>
      <c r="N66" s="12">
        <f>J66+K66+L66+M66</f>
        <v>2400</v>
      </c>
    </row>
    <row r="67" spans="1:14" ht="25.5">
      <c r="A67" s="37" t="s">
        <v>81</v>
      </c>
      <c r="B67" s="38" t="s">
        <v>14</v>
      </c>
      <c r="C67" s="38" t="s">
        <v>16</v>
      </c>
      <c r="D67" s="38" t="s">
        <v>60</v>
      </c>
      <c r="E67" s="38" t="s">
        <v>38</v>
      </c>
      <c r="F67" s="38" t="s">
        <v>72</v>
      </c>
      <c r="G67" s="38" t="s">
        <v>82</v>
      </c>
      <c r="H67" s="38" t="s">
        <v>0</v>
      </c>
      <c r="I67" s="38" t="s">
        <v>0</v>
      </c>
      <c r="J67" s="12">
        <v>255200</v>
      </c>
      <c r="K67" s="12">
        <f>K68</f>
        <v>0</v>
      </c>
      <c r="L67" s="12">
        <f t="shared" ref="L67:N67" si="43">L68</f>
        <v>0</v>
      </c>
      <c r="M67" s="17">
        <f t="shared" si="43"/>
        <v>0</v>
      </c>
      <c r="N67" s="12">
        <f t="shared" si="43"/>
        <v>255200</v>
      </c>
    </row>
    <row r="68" spans="1:14">
      <c r="A68" s="37" t="s">
        <v>83</v>
      </c>
      <c r="B68" s="38" t="s">
        <v>14</v>
      </c>
      <c r="C68" s="38" t="s">
        <v>16</v>
      </c>
      <c r="D68" s="38" t="s">
        <v>60</v>
      </c>
      <c r="E68" s="38" t="s">
        <v>38</v>
      </c>
      <c r="F68" s="38" t="s">
        <v>72</v>
      </c>
      <c r="G68" s="38" t="s">
        <v>82</v>
      </c>
      <c r="H68" s="38" t="s">
        <v>0</v>
      </c>
      <c r="I68" s="38" t="s">
        <v>84</v>
      </c>
      <c r="J68" s="12">
        <v>255200</v>
      </c>
      <c r="K68" s="12"/>
      <c r="L68" s="12"/>
      <c r="M68" s="17">
        <f>255200-J68</f>
        <v>0</v>
      </c>
      <c r="N68" s="12">
        <f>J68+K68+L68+M68</f>
        <v>255200</v>
      </c>
    </row>
    <row r="69" spans="1:14" ht="76.5">
      <c r="A69" s="29" t="s">
        <v>85</v>
      </c>
      <c r="B69" s="4" t="s">
        <v>14</v>
      </c>
      <c r="C69" s="4" t="s">
        <v>16</v>
      </c>
      <c r="D69" s="4" t="s">
        <v>60</v>
      </c>
      <c r="E69" s="4" t="s">
        <v>38</v>
      </c>
      <c r="F69" s="4" t="s">
        <v>86</v>
      </c>
      <c r="G69" s="4" t="s">
        <v>0</v>
      </c>
      <c r="H69" s="4" t="s">
        <v>0</v>
      </c>
      <c r="I69" s="4" t="s">
        <v>0</v>
      </c>
      <c r="J69" s="11">
        <v>18631968.469999999</v>
      </c>
      <c r="K69" s="11">
        <f>K70</f>
        <v>0</v>
      </c>
      <c r="L69" s="11">
        <f t="shared" ref="L69:N69" si="44">L70</f>
        <v>0</v>
      </c>
      <c r="M69" s="19">
        <f t="shared" si="44"/>
        <v>0</v>
      </c>
      <c r="N69" s="11">
        <f t="shared" si="44"/>
        <v>18631968.469999999</v>
      </c>
    </row>
    <row r="70" spans="1:14" ht="25.5">
      <c r="A70" s="37" t="s">
        <v>33</v>
      </c>
      <c r="B70" s="38" t="s">
        <v>14</v>
      </c>
      <c r="C70" s="38" t="s">
        <v>16</v>
      </c>
      <c r="D70" s="38" t="s">
        <v>60</v>
      </c>
      <c r="E70" s="38" t="s">
        <v>38</v>
      </c>
      <c r="F70" s="38" t="s">
        <v>86</v>
      </c>
      <c r="G70" s="38" t="s">
        <v>34</v>
      </c>
      <c r="H70" s="38" t="s">
        <v>0</v>
      </c>
      <c r="I70" s="38" t="s">
        <v>0</v>
      </c>
      <c r="J70" s="12">
        <v>18631968.469999999</v>
      </c>
      <c r="K70" s="12"/>
      <c r="L70" s="12"/>
      <c r="M70" s="17"/>
      <c r="N70" s="12">
        <f>J70+K70+L70+M70</f>
        <v>18631968.469999999</v>
      </c>
    </row>
    <row r="71" spans="1:14" ht="25.5">
      <c r="A71" s="29" t="s">
        <v>39</v>
      </c>
      <c r="B71" s="4" t="s">
        <v>14</v>
      </c>
      <c r="C71" s="4" t="s">
        <v>16</v>
      </c>
      <c r="D71" s="4" t="s">
        <v>60</v>
      </c>
      <c r="E71" s="4" t="s">
        <v>38</v>
      </c>
      <c r="F71" s="4" t="s">
        <v>40</v>
      </c>
      <c r="G71" s="4" t="s">
        <v>0</v>
      </c>
      <c r="H71" s="4" t="s">
        <v>0</v>
      </c>
      <c r="I71" s="4" t="s">
        <v>0</v>
      </c>
      <c r="J71" s="11">
        <v>9501075.4000000004</v>
      </c>
      <c r="K71" s="11">
        <f>K72</f>
        <v>0</v>
      </c>
      <c r="L71" s="11">
        <f t="shared" ref="L71:N71" si="45">L72</f>
        <v>0</v>
      </c>
      <c r="M71" s="19">
        <f t="shared" si="45"/>
        <v>0</v>
      </c>
      <c r="N71" s="19">
        <f t="shared" si="45"/>
        <v>9501075.4000000004</v>
      </c>
    </row>
    <row r="72" spans="1:14" ht="25.5">
      <c r="A72" s="29" t="s">
        <v>41</v>
      </c>
      <c r="B72" s="4" t="s">
        <v>14</v>
      </c>
      <c r="C72" s="4" t="s">
        <v>16</v>
      </c>
      <c r="D72" s="4" t="s">
        <v>60</v>
      </c>
      <c r="E72" s="4" t="s">
        <v>38</v>
      </c>
      <c r="F72" s="4" t="s">
        <v>42</v>
      </c>
      <c r="G72" s="4" t="s">
        <v>0</v>
      </c>
      <c r="H72" s="4" t="s">
        <v>0</v>
      </c>
      <c r="I72" s="4" t="s">
        <v>0</v>
      </c>
      <c r="J72" s="11">
        <v>9501075.4000000004</v>
      </c>
      <c r="K72" s="11">
        <f>K73+K86</f>
        <v>0</v>
      </c>
      <c r="L72" s="11">
        <f t="shared" ref="L72:N72" si="46">L73+L86</f>
        <v>0</v>
      </c>
      <c r="M72" s="19">
        <f t="shared" si="46"/>
        <v>0</v>
      </c>
      <c r="N72" s="11">
        <f t="shared" si="46"/>
        <v>9501075.4000000004</v>
      </c>
    </row>
    <row r="73" spans="1:14" ht="25.5">
      <c r="A73" s="29" t="s">
        <v>43</v>
      </c>
      <c r="B73" s="4" t="s">
        <v>14</v>
      </c>
      <c r="C73" s="4" t="s">
        <v>16</v>
      </c>
      <c r="D73" s="4" t="s">
        <v>60</v>
      </c>
      <c r="E73" s="4" t="s">
        <v>38</v>
      </c>
      <c r="F73" s="4" t="s">
        <v>44</v>
      </c>
      <c r="G73" s="4" t="s">
        <v>0</v>
      </c>
      <c r="H73" s="4" t="s">
        <v>0</v>
      </c>
      <c r="I73" s="4" t="s">
        <v>0</v>
      </c>
      <c r="J73" s="11">
        <v>2332727</v>
      </c>
      <c r="K73" s="11">
        <f>K74+K75+K77+K80+K82+K84</f>
        <v>0</v>
      </c>
      <c r="L73" s="11">
        <f t="shared" ref="L73:N73" si="47">L74+L75+L77+L80+L82+L84</f>
        <v>0</v>
      </c>
      <c r="M73" s="19">
        <f t="shared" si="47"/>
        <v>0</v>
      </c>
      <c r="N73" s="11">
        <f t="shared" si="47"/>
        <v>2332727</v>
      </c>
    </row>
    <row r="74" spans="1:14">
      <c r="A74" s="37" t="s">
        <v>87</v>
      </c>
      <c r="B74" s="38" t="s">
        <v>14</v>
      </c>
      <c r="C74" s="38" t="s">
        <v>16</v>
      </c>
      <c r="D74" s="38" t="s">
        <v>60</v>
      </c>
      <c r="E74" s="38" t="s">
        <v>38</v>
      </c>
      <c r="F74" s="38" t="s">
        <v>44</v>
      </c>
      <c r="G74" s="38" t="s">
        <v>88</v>
      </c>
      <c r="H74" s="38" t="s">
        <v>0</v>
      </c>
      <c r="I74" s="38" t="s">
        <v>0</v>
      </c>
      <c r="J74" s="12">
        <v>600000</v>
      </c>
      <c r="K74" s="12"/>
      <c r="L74" s="12"/>
      <c r="M74" s="17"/>
      <c r="N74" s="12">
        <f>J74+K74+L74+M74</f>
        <v>600000</v>
      </c>
    </row>
    <row r="75" spans="1:14" ht="25.5">
      <c r="A75" s="37" t="s">
        <v>89</v>
      </c>
      <c r="B75" s="38" t="s">
        <v>14</v>
      </c>
      <c r="C75" s="38" t="s">
        <v>16</v>
      </c>
      <c r="D75" s="38" t="s">
        <v>60</v>
      </c>
      <c r="E75" s="38" t="s">
        <v>38</v>
      </c>
      <c r="F75" s="38" t="s">
        <v>44</v>
      </c>
      <c r="G75" s="38" t="s">
        <v>90</v>
      </c>
      <c r="H75" s="38" t="s">
        <v>0</v>
      </c>
      <c r="I75" s="38" t="s">
        <v>0</v>
      </c>
      <c r="J75" s="12">
        <v>100000</v>
      </c>
      <c r="K75" s="12">
        <f>K76</f>
        <v>0</v>
      </c>
      <c r="L75" s="12">
        <f t="shared" ref="L75:N75" si="48">L76</f>
        <v>0</v>
      </c>
      <c r="M75" s="17">
        <f t="shared" si="48"/>
        <v>0</v>
      </c>
      <c r="N75" s="12">
        <f t="shared" si="48"/>
        <v>100000</v>
      </c>
    </row>
    <row r="76" spans="1:14" ht="25.5">
      <c r="A76" s="37" t="s">
        <v>91</v>
      </c>
      <c r="B76" s="38" t="s">
        <v>14</v>
      </c>
      <c r="C76" s="38" t="s">
        <v>16</v>
      </c>
      <c r="D76" s="38" t="s">
        <v>60</v>
      </c>
      <c r="E76" s="38" t="s">
        <v>38</v>
      </c>
      <c r="F76" s="38" t="s">
        <v>44</v>
      </c>
      <c r="G76" s="38" t="s">
        <v>90</v>
      </c>
      <c r="H76" s="38" t="s">
        <v>0</v>
      </c>
      <c r="I76" s="38" t="s">
        <v>92</v>
      </c>
      <c r="J76" s="12">
        <v>100000</v>
      </c>
      <c r="K76" s="12"/>
      <c r="L76" s="12"/>
      <c r="M76" s="17"/>
      <c r="N76" s="12">
        <f>J76+K76+L76+M76</f>
        <v>100000</v>
      </c>
    </row>
    <row r="77" spans="1:14">
      <c r="A77" s="37" t="s">
        <v>67</v>
      </c>
      <c r="B77" s="38" t="s">
        <v>14</v>
      </c>
      <c r="C77" s="38" t="s">
        <v>16</v>
      </c>
      <c r="D77" s="38" t="s">
        <v>60</v>
      </c>
      <c r="E77" s="38" t="s">
        <v>38</v>
      </c>
      <c r="F77" s="38" t="s">
        <v>44</v>
      </c>
      <c r="G77" s="38" t="s">
        <v>68</v>
      </c>
      <c r="H77" s="38" t="s">
        <v>0</v>
      </c>
      <c r="I77" s="38" t="s">
        <v>0</v>
      </c>
      <c r="J77" s="12">
        <v>1009828</v>
      </c>
      <c r="K77" s="12">
        <f>K78+K79</f>
        <v>0</v>
      </c>
      <c r="L77" s="12">
        <f t="shared" ref="L77:N77" si="49">L78+L79</f>
        <v>0</v>
      </c>
      <c r="M77" s="12">
        <f t="shared" si="49"/>
        <v>0</v>
      </c>
      <c r="N77" s="12">
        <f t="shared" si="49"/>
        <v>1009828</v>
      </c>
    </row>
    <row r="78" spans="1:14" ht="25.5">
      <c r="A78" s="37" t="s">
        <v>93</v>
      </c>
      <c r="B78" s="38" t="s">
        <v>14</v>
      </c>
      <c r="C78" s="38" t="s">
        <v>16</v>
      </c>
      <c r="D78" s="38" t="s">
        <v>60</v>
      </c>
      <c r="E78" s="38" t="s">
        <v>38</v>
      </c>
      <c r="F78" s="38" t="s">
        <v>44</v>
      </c>
      <c r="G78" s="38" t="s">
        <v>68</v>
      </c>
      <c r="H78" s="38" t="s">
        <v>0</v>
      </c>
      <c r="I78" s="38" t="s">
        <v>94</v>
      </c>
      <c r="J78" s="12">
        <v>966000</v>
      </c>
      <c r="K78" s="12"/>
      <c r="L78" s="12"/>
      <c r="M78" s="17"/>
      <c r="N78" s="12">
        <f>J78+K78+L78+M78</f>
        <v>966000</v>
      </c>
    </row>
    <row r="79" spans="1:14">
      <c r="A79" s="37"/>
      <c r="B79" s="38" t="s">
        <v>14</v>
      </c>
      <c r="C79" s="38" t="s">
        <v>16</v>
      </c>
      <c r="D79" s="38" t="s">
        <v>60</v>
      </c>
      <c r="E79" s="38" t="s">
        <v>38</v>
      </c>
      <c r="F79" s="38" t="s">
        <v>44</v>
      </c>
      <c r="G79" s="38" t="s">
        <v>68</v>
      </c>
      <c r="H79" s="38" t="s">
        <v>0</v>
      </c>
      <c r="I79" s="38">
        <v>1140</v>
      </c>
      <c r="J79" s="12">
        <v>43828</v>
      </c>
      <c r="K79" s="12"/>
      <c r="L79" s="12"/>
      <c r="M79" s="17"/>
      <c r="N79" s="12">
        <f>J79+K79+L79+M79</f>
        <v>43828</v>
      </c>
    </row>
    <row r="80" spans="1:14">
      <c r="A80" s="37" t="s">
        <v>95</v>
      </c>
      <c r="B80" s="38" t="s">
        <v>14</v>
      </c>
      <c r="C80" s="38" t="s">
        <v>16</v>
      </c>
      <c r="D80" s="38" t="s">
        <v>60</v>
      </c>
      <c r="E80" s="38" t="s">
        <v>38</v>
      </c>
      <c r="F80" s="38" t="s">
        <v>44</v>
      </c>
      <c r="G80" s="38" t="s">
        <v>96</v>
      </c>
      <c r="H80" s="38" t="s">
        <v>0</v>
      </c>
      <c r="I80" s="38" t="s">
        <v>0</v>
      </c>
      <c r="J80" s="12">
        <v>421399</v>
      </c>
      <c r="K80" s="12">
        <f>K81</f>
        <v>0</v>
      </c>
      <c r="L80" s="12">
        <f t="shared" ref="L80:N80" si="50">L81</f>
        <v>0</v>
      </c>
      <c r="M80" s="17">
        <f t="shared" si="50"/>
        <v>0</v>
      </c>
      <c r="N80" s="12">
        <f t="shared" si="50"/>
        <v>421399</v>
      </c>
    </row>
    <row r="81" spans="1:15" ht="25.5">
      <c r="A81" s="37" t="s">
        <v>97</v>
      </c>
      <c r="B81" s="38" t="s">
        <v>14</v>
      </c>
      <c r="C81" s="38" t="s">
        <v>16</v>
      </c>
      <c r="D81" s="38" t="s">
        <v>60</v>
      </c>
      <c r="E81" s="38" t="s">
        <v>38</v>
      </c>
      <c r="F81" s="38" t="s">
        <v>44</v>
      </c>
      <c r="G81" s="38" t="s">
        <v>96</v>
      </c>
      <c r="H81" s="38" t="s">
        <v>0</v>
      </c>
      <c r="I81" s="38" t="s">
        <v>98</v>
      </c>
      <c r="J81" s="12">
        <v>421399</v>
      </c>
      <c r="K81" s="12"/>
      <c r="L81" s="12"/>
      <c r="M81" s="17"/>
      <c r="N81" s="12">
        <f>J81+K81+L81+M81</f>
        <v>421399</v>
      </c>
    </row>
    <row r="82" spans="1:15" ht="25.5">
      <c r="A82" s="37" t="s">
        <v>45</v>
      </c>
      <c r="B82" s="38" t="s">
        <v>14</v>
      </c>
      <c r="C82" s="38" t="s">
        <v>16</v>
      </c>
      <c r="D82" s="38" t="s">
        <v>60</v>
      </c>
      <c r="E82" s="38" t="s">
        <v>38</v>
      </c>
      <c r="F82" s="38" t="s">
        <v>44</v>
      </c>
      <c r="G82" s="38" t="s">
        <v>46</v>
      </c>
      <c r="H82" s="38" t="s">
        <v>0</v>
      </c>
      <c r="I82" s="38" t="s">
        <v>0</v>
      </c>
      <c r="J82" s="12">
        <v>201500</v>
      </c>
      <c r="K82" s="12">
        <f>K83</f>
        <v>0</v>
      </c>
      <c r="L82" s="12">
        <f t="shared" ref="L82:N82" si="51">L83</f>
        <v>0</v>
      </c>
      <c r="M82" s="17">
        <f t="shared" si="51"/>
        <v>0</v>
      </c>
      <c r="N82" s="12">
        <f t="shared" si="51"/>
        <v>201500</v>
      </c>
    </row>
    <row r="83" spans="1:15" ht="25.5">
      <c r="A83" s="37" t="s">
        <v>47</v>
      </c>
      <c r="B83" s="38" t="s">
        <v>14</v>
      </c>
      <c r="C83" s="38" t="s">
        <v>16</v>
      </c>
      <c r="D83" s="38" t="s">
        <v>60</v>
      </c>
      <c r="E83" s="38" t="s">
        <v>38</v>
      </c>
      <c r="F83" s="38" t="s">
        <v>44</v>
      </c>
      <c r="G83" s="38" t="s">
        <v>46</v>
      </c>
      <c r="H83" s="38" t="s">
        <v>0</v>
      </c>
      <c r="I83" s="38" t="s">
        <v>48</v>
      </c>
      <c r="J83" s="12">
        <v>201500</v>
      </c>
      <c r="K83" s="12"/>
      <c r="L83" s="12"/>
      <c r="M83" s="17"/>
      <c r="N83" s="12">
        <f>J83+K83+L83+M83</f>
        <v>201500</v>
      </c>
    </row>
    <row r="84" spans="1:15" ht="63.75">
      <c r="A84" s="37" t="s">
        <v>99</v>
      </c>
      <c r="B84" s="38" t="s">
        <v>14</v>
      </c>
      <c r="C84" s="38" t="s">
        <v>16</v>
      </c>
      <c r="D84" s="38" t="s">
        <v>60</v>
      </c>
      <c r="E84" s="38" t="s">
        <v>38</v>
      </c>
      <c r="F84" s="38" t="s">
        <v>44</v>
      </c>
      <c r="G84" s="38" t="s">
        <v>100</v>
      </c>
      <c r="H84" s="38" t="s">
        <v>0</v>
      </c>
      <c r="I84" s="38" t="s">
        <v>0</v>
      </c>
      <c r="J84" s="12">
        <v>0</v>
      </c>
      <c r="K84" s="12">
        <f>K85</f>
        <v>0</v>
      </c>
      <c r="L84" s="12">
        <f t="shared" ref="L84:N84" si="52">L85</f>
        <v>0</v>
      </c>
      <c r="M84" s="17">
        <f t="shared" si="52"/>
        <v>0</v>
      </c>
      <c r="N84" s="12">
        <f t="shared" si="52"/>
        <v>0</v>
      </c>
    </row>
    <row r="85" spans="1:15" ht="25.5">
      <c r="A85" s="37" t="s">
        <v>93</v>
      </c>
      <c r="B85" s="38" t="s">
        <v>14</v>
      </c>
      <c r="C85" s="38" t="s">
        <v>16</v>
      </c>
      <c r="D85" s="38" t="s">
        <v>60</v>
      </c>
      <c r="E85" s="38" t="s">
        <v>38</v>
      </c>
      <c r="F85" s="38" t="s">
        <v>44</v>
      </c>
      <c r="G85" s="38" t="s">
        <v>100</v>
      </c>
      <c r="H85" s="38" t="s">
        <v>0</v>
      </c>
      <c r="I85" s="38" t="s">
        <v>94</v>
      </c>
      <c r="J85" s="12">
        <v>0</v>
      </c>
      <c r="K85" s="12"/>
      <c r="L85" s="12"/>
      <c r="M85" s="17"/>
      <c r="N85" s="12">
        <f>J85+K85+L85+M85</f>
        <v>0</v>
      </c>
    </row>
    <row r="86" spans="1:15">
      <c r="A86" s="29" t="s">
        <v>49</v>
      </c>
      <c r="B86" s="4" t="s">
        <v>14</v>
      </c>
      <c r="C86" s="4" t="s">
        <v>16</v>
      </c>
      <c r="D86" s="4" t="s">
        <v>60</v>
      </c>
      <c r="E86" s="4" t="s">
        <v>38</v>
      </c>
      <c r="F86" s="4" t="s">
        <v>50</v>
      </c>
      <c r="G86" s="4" t="s">
        <v>0</v>
      </c>
      <c r="H86" s="4" t="s">
        <v>0</v>
      </c>
      <c r="I86" s="4" t="s">
        <v>0</v>
      </c>
      <c r="J86" s="11">
        <v>7168348.4000000004</v>
      </c>
      <c r="K86" s="11">
        <f>K87+K88+K90+K96+K100+K104+K106+K108+K110</f>
        <v>0</v>
      </c>
      <c r="L86" s="11">
        <f t="shared" ref="L86:N86" si="53">L87+L88+L90+L96+L100+L104+L106+L108+L110</f>
        <v>0</v>
      </c>
      <c r="M86" s="19">
        <f t="shared" si="53"/>
        <v>0</v>
      </c>
      <c r="N86" s="11">
        <f t="shared" si="53"/>
        <v>7168348.4000000004</v>
      </c>
      <c r="O86" s="15"/>
    </row>
    <row r="87" spans="1:15">
      <c r="A87" s="37" t="s">
        <v>87</v>
      </c>
      <c r="B87" s="38" t="s">
        <v>14</v>
      </c>
      <c r="C87" s="38" t="s">
        <v>16</v>
      </c>
      <c r="D87" s="38" t="s">
        <v>60</v>
      </c>
      <c r="E87" s="38" t="s">
        <v>38</v>
      </c>
      <c r="F87" s="38" t="s">
        <v>50</v>
      </c>
      <c r="G87" s="38" t="s">
        <v>88</v>
      </c>
      <c r="H87" s="38" t="s">
        <v>0</v>
      </c>
      <c r="I87" s="38" t="s">
        <v>0</v>
      </c>
      <c r="J87" s="12">
        <v>200800</v>
      </c>
      <c r="K87" s="12"/>
      <c r="L87" s="12"/>
      <c r="M87" s="17"/>
      <c r="N87" s="12">
        <f>J87+K87+L87+M87</f>
        <v>200800</v>
      </c>
    </row>
    <row r="88" spans="1:15">
      <c r="A88" s="37" t="s">
        <v>101</v>
      </c>
      <c r="B88" s="38" t="s">
        <v>14</v>
      </c>
      <c r="C88" s="38" t="s">
        <v>16</v>
      </c>
      <c r="D88" s="38" t="s">
        <v>60</v>
      </c>
      <c r="E88" s="38" t="s">
        <v>38</v>
      </c>
      <c r="F88" s="38" t="s">
        <v>50</v>
      </c>
      <c r="G88" s="38" t="s">
        <v>102</v>
      </c>
      <c r="H88" s="38" t="s">
        <v>0</v>
      </c>
      <c r="I88" s="38" t="s">
        <v>0</v>
      </c>
      <c r="J88" s="12">
        <v>0</v>
      </c>
      <c r="K88" s="12">
        <f>K89</f>
        <v>0</v>
      </c>
      <c r="L88" s="12">
        <f t="shared" ref="L88:N88" si="54">L89</f>
        <v>0</v>
      </c>
      <c r="M88" s="17">
        <f t="shared" si="54"/>
        <v>0</v>
      </c>
      <c r="N88" s="12">
        <f t="shared" si="54"/>
        <v>0</v>
      </c>
    </row>
    <row r="89" spans="1:15" ht="25.5">
      <c r="A89" s="37" t="s">
        <v>103</v>
      </c>
      <c r="B89" s="38" t="s">
        <v>14</v>
      </c>
      <c r="C89" s="38" t="s">
        <v>16</v>
      </c>
      <c r="D89" s="38" t="s">
        <v>60</v>
      </c>
      <c r="E89" s="38" t="s">
        <v>38</v>
      </c>
      <c r="F89" s="38" t="s">
        <v>50</v>
      </c>
      <c r="G89" s="38" t="s">
        <v>102</v>
      </c>
      <c r="H89" s="38" t="s">
        <v>0</v>
      </c>
      <c r="I89" s="38" t="s">
        <v>104</v>
      </c>
      <c r="J89" s="12">
        <v>0</v>
      </c>
      <c r="K89" s="12"/>
      <c r="L89" s="12"/>
      <c r="M89" s="17"/>
      <c r="N89" s="12">
        <f>J89+K89+L89+M89</f>
        <v>0</v>
      </c>
    </row>
    <row r="90" spans="1:15">
      <c r="A90" s="37" t="s">
        <v>105</v>
      </c>
      <c r="B90" s="38" t="s">
        <v>14</v>
      </c>
      <c r="C90" s="38" t="s">
        <v>16</v>
      </c>
      <c r="D90" s="38" t="s">
        <v>60</v>
      </c>
      <c r="E90" s="38" t="s">
        <v>38</v>
      </c>
      <c r="F90" s="38" t="s">
        <v>50</v>
      </c>
      <c r="G90" s="38" t="s">
        <v>106</v>
      </c>
      <c r="H90" s="38" t="s">
        <v>0</v>
      </c>
      <c r="I90" s="38" t="s">
        <v>0</v>
      </c>
      <c r="J90" s="12">
        <v>2628512</v>
      </c>
      <c r="K90" s="12">
        <f>K91+K92+K93+K94+K95</f>
        <v>0</v>
      </c>
      <c r="L90" s="12">
        <f t="shared" ref="L90:N90" si="55">L91+L92+L93+L94+L95</f>
        <v>0</v>
      </c>
      <c r="M90" s="17">
        <f t="shared" si="55"/>
        <v>0</v>
      </c>
      <c r="N90" s="12">
        <f t="shared" si="55"/>
        <v>2628512</v>
      </c>
    </row>
    <row r="91" spans="1:15" ht="25.5">
      <c r="A91" s="37" t="s">
        <v>107</v>
      </c>
      <c r="B91" s="38" t="s">
        <v>14</v>
      </c>
      <c r="C91" s="38" t="s">
        <v>16</v>
      </c>
      <c r="D91" s="38" t="s">
        <v>60</v>
      </c>
      <c r="E91" s="38" t="s">
        <v>38</v>
      </c>
      <c r="F91" s="38" t="s">
        <v>50</v>
      </c>
      <c r="G91" s="38" t="s">
        <v>106</v>
      </c>
      <c r="H91" s="38" t="s">
        <v>0</v>
      </c>
      <c r="I91" s="38" t="s">
        <v>108</v>
      </c>
      <c r="J91" s="12">
        <v>1497325.17</v>
      </c>
      <c r="K91" s="12"/>
      <c r="L91" s="12"/>
      <c r="M91" s="17"/>
      <c r="N91" s="12">
        <f>J91+K91+L91+M91</f>
        <v>1497325.17</v>
      </c>
    </row>
    <row r="92" spans="1:15">
      <c r="A92" s="37" t="s">
        <v>109</v>
      </c>
      <c r="B92" s="38" t="s">
        <v>14</v>
      </c>
      <c r="C92" s="38" t="s">
        <v>16</v>
      </c>
      <c r="D92" s="38" t="s">
        <v>60</v>
      </c>
      <c r="E92" s="38" t="s">
        <v>38</v>
      </c>
      <c r="F92" s="38" t="s">
        <v>50</v>
      </c>
      <c r="G92" s="38" t="s">
        <v>106</v>
      </c>
      <c r="H92" s="38" t="s">
        <v>0</v>
      </c>
      <c r="I92" s="38" t="s">
        <v>110</v>
      </c>
      <c r="J92" s="12">
        <v>797187.96</v>
      </c>
      <c r="K92" s="12"/>
      <c r="L92" s="12"/>
      <c r="M92" s="17"/>
      <c r="N92" s="12">
        <f t="shared" ref="N92:N95" si="56">J92+K92+L92+M92</f>
        <v>797187.96</v>
      </c>
    </row>
    <row r="93" spans="1:15" ht="25.5">
      <c r="A93" s="37" t="s">
        <v>111</v>
      </c>
      <c r="B93" s="38" t="s">
        <v>14</v>
      </c>
      <c r="C93" s="38" t="s">
        <v>16</v>
      </c>
      <c r="D93" s="38" t="s">
        <v>60</v>
      </c>
      <c r="E93" s="38" t="s">
        <v>38</v>
      </c>
      <c r="F93" s="38" t="s">
        <v>50</v>
      </c>
      <c r="G93" s="38" t="s">
        <v>106</v>
      </c>
      <c r="H93" s="38" t="s">
        <v>0</v>
      </c>
      <c r="I93" s="38" t="s">
        <v>112</v>
      </c>
      <c r="J93" s="12">
        <v>254546.40000000002</v>
      </c>
      <c r="K93" s="12"/>
      <c r="L93" s="12"/>
      <c r="M93" s="17"/>
      <c r="N93" s="12">
        <f t="shared" si="56"/>
        <v>254546.40000000002</v>
      </c>
    </row>
    <row r="94" spans="1:15" ht="25.5">
      <c r="A94" s="37" t="s">
        <v>113</v>
      </c>
      <c r="B94" s="38" t="s">
        <v>14</v>
      </c>
      <c r="C94" s="38" t="s">
        <v>16</v>
      </c>
      <c r="D94" s="38" t="s">
        <v>60</v>
      </c>
      <c r="E94" s="38" t="s">
        <v>38</v>
      </c>
      <c r="F94" s="38" t="s">
        <v>50</v>
      </c>
      <c r="G94" s="38" t="s">
        <v>106</v>
      </c>
      <c r="H94" s="38" t="s">
        <v>0</v>
      </c>
      <c r="I94" s="38" t="s">
        <v>114</v>
      </c>
      <c r="J94" s="12">
        <v>64452.47</v>
      </c>
      <c r="K94" s="12"/>
      <c r="L94" s="12"/>
      <c r="M94" s="17"/>
      <c r="N94" s="12">
        <f t="shared" si="56"/>
        <v>64452.47</v>
      </c>
    </row>
    <row r="95" spans="1:15">
      <c r="A95" s="37" t="s">
        <v>115</v>
      </c>
      <c r="B95" s="38" t="s">
        <v>14</v>
      </c>
      <c r="C95" s="38" t="s">
        <v>16</v>
      </c>
      <c r="D95" s="38" t="s">
        <v>60</v>
      </c>
      <c r="E95" s="38" t="s">
        <v>38</v>
      </c>
      <c r="F95" s="38" t="s">
        <v>50</v>
      </c>
      <c r="G95" s="38" t="s">
        <v>106</v>
      </c>
      <c r="H95" s="38" t="s">
        <v>0</v>
      </c>
      <c r="I95" s="38" t="s">
        <v>116</v>
      </c>
      <c r="J95" s="12">
        <v>15000</v>
      </c>
      <c r="K95" s="12"/>
      <c r="L95" s="12"/>
      <c r="M95" s="17"/>
      <c r="N95" s="12">
        <f t="shared" si="56"/>
        <v>15000</v>
      </c>
    </row>
    <row r="96" spans="1:15" ht="25.5">
      <c r="A96" s="37" t="s">
        <v>89</v>
      </c>
      <c r="B96" s="38" t="s">
        <v>14</v>
      </c>
      <c r="C96" s="38" t="s">
        <v>16</v>
      </c>
      <c r="D96" s="38" t="s">
        <v>60</v>
      </c>
      <c r="E96" s="38" t="s">
        <v>38</v>
      </c>
      <c r="F96" s="38" t="s">
        <v>50</v>
      </c>
      <c r="G96" s="38" t="s">
        <v>90</v>
      </c>
      <c r="H96" s="38" t="s">
        <v>0</v>
      </c>
      <c r="I96" s="38" t="s">
        <v>0</v>
      </c>
      <c r="J96" s="12">
        <v>655487.4</v>
      </c>
      <c r="K96" s="12">
        <f>K97+K98+K99</f>
        <v>0</v>
      </c>
      <c r="L96" s="12">
        <f t="shared" ref="L96:N96" si="57">L97+L98+L99</f>
        <v>0</v>
      </c>
      <c r="M96" s="17">
        <f t="shared" si="57"/>
        <v>0</v>
      </c>
      <c r="N96" s="12">
        <f t="shared" si="57"/>
        <v>655487.4</v>
      </c>
    </row>
    <row r="97" spans="1:14">
      <c r="A97" s="37" t="s">
        <v>117</v>
      </c>
      <c r="B97" s="38" t="s">
        <v>14</v>
      </c>
      <c r="C97" s="38" t="s">
        <v>16</v>
      </c>
      <c r="D97" s="38" t="s">
        <v>60</v>
      </c>
      <c r="E97" s="38" t="s">
        <v>38</v>
      </c>
      <c r="F97" s="38" t="s">
        <v>50</v>
      </c>
      <c r="G97" s="38" t="s">
        <v>90</v>
      </c>
      <c r="H97" s="38" t="s">
        <v>0</v>
      </c>
      <c r="I97" s="38" t="s">
        <v>118</v>
      </c>
      <c r="J97" s="12">
        <v>181000</v>
      </c>
      <c r="K97" s="12"/>
      <c r="L97" s="12"/>
      <c r="M97" s="17">
        <f>181000-J97</f>
        <v>0</v>
      </c>
      <c r="N97" s="12">
        <f>J97+K97+L97+M97</f>
        <v>181000</v>
      </c>
    </row>
    <row r="98" spans="1:14">
      <c r="A98" s="37" t="s">
        <v>119</v>
      </c>
      <c r="B98" s="38" t="s">
        <v>14</v>
      </c>
      <c r="C98" s="38" t="s">
        <v>16</v>
      </c>
      <c r="D98" s="38" t="s">
        <v>60</v>
      </c>
      <c r="E98" s="38" t="s">
        <v>38</v>
      </c>
      <c r="F98" s="38" t="s">
        <v>50</v>
      </c>
      <c r="G98" s="38" t="s">
        <v>90</v>
      </c>
      <c r="H98" s="38" t="s">
        <v>0</v>
      </c>
      <c r="I98" s="38" t="s">
        <v>120</v>
      </c>
      <c r="J98" s="12">
        <v>90000</v>
      </c>
      <c r="K98" s="12"/>
      <c r="L98" s="12"/>
      <c r="M98" s="17"/>
      <c r="N98" s="12">
        <f t="shared" ref="N98:N99" si="58">J98+K98+L98+M98</f>
        <v>90000</v>
      </c>
    </row>
    <row r="99" spans="1:14" ht="25.5">
      <c r="A99" s="37" t="s">
        <v>91</v>
      </c>
      <c r="B99" s="38" t="s">
        <v>14</v>
      </c>
      <c r="C99" s="38" t="s">
        <v>16</v>
      </c>
      <c r="D99" s="38" t="s">
        <v>60</v>
      </c>
      <c r="E99" s="38" t="s">
        <v>38</v>
      </c>
      <c r="F99" s="38" t="s">
        <v>50</v>
      </c>
      <c r="G99" s="38" t="s">
        <v>90</v>
      </c>
      <c r="H99" s="38" t="s">
        <v>0</v>
      </c>
      <c r="I99" s="38" t="s">
        <v>92</v>
      </c>
      <c r="J99" s="12">
        <v>384487.4</v>
      </c>
      <c r="K99" s="12"/>
      <c r="L99" s="12"/>
      <c r="M99" s="17"/>
      <c r="N99" s="12">
        <f t="shared" si="58"/>
        <v>384487.4</v>
      </c>
    </row>
    <row r="100" spans="1:14">
      <c r="A100" s="37" t="s">
        <v>67</v>
      </c>
      <c r="B100" s="38" t="s">
        <v>14</v>
      </c>
      <c r="C100" s="38" t="s">
        <v>16</v>
      </c>
      <c r="D100" s="38" t="s">
        <v>60</v>
      </c>
      <c r="E100" s="38" t="s">
        <v>38</v>
      </c>
      <c r="F100" s="38" t="s">
        <v>50</v>
      </c>
      <c r="G100" s="38" t="s">
        <v>68</v>
      </c>
      <c r="H100" s="38" t="s">
        <v>0</v>
      </c>
      <c r="I100" s="38" t="s">
        <v>0</v>
      </c>
      <c r="J100" s="12">
        <v>1508672</v>
      </c>
      <c r="K100" s="12">
        <f>K101+K102+K103</f>
        <v>0</v>
      </c>
      <c r="L100" s="12">
        <f t="shared" ref="L100:N100" si="59">L101+L102+L103</f>
        <v>0</v>
      </c>
      <c r="M100" s="17">
        <f t="shared" si="59"/>
        <v>0</v>
      </c>
      <c r="N100" s="12">
        <f t="shared" si="59"/>
        <v>1508672</v>
      </c>
    </row>
    <row r="101" spans="1:14">
      <c r="A101" s="37" t="s">
        <v>75</v>
      </c>
      <c r="B101" s="38" t="s">
        <v>14</v>
      </c>
      <c r="C101" s="38" t="s">
        <v>16</v>
      </c>
      <c r="D101" s="38" t="s">
        <v>60</v>
      </c>
      <c r="E101" s="38" t="s">
        <v>38</v>
      </c>
      <c r="F101" s="38" t="s">
        <v>50</v>
      </c>
      <c r="G101" s="38" t="s">
        <v>68</v>
      </c>
      <c r="H101" s="38" t="s">
        <v>0</v>
      </c>
      <c r="I101" s="38" t="s">
        <v>76</v>
      </c>
      <c r="J101" s="12">
        <v>402500</v>
      </c>
      <c r="K101" s="12"/>
      <c r="L101" s="12"/>
      <c r="M101" s="17"/>
      <c r="N101" s="12">
        <f>J101+K101+L101+M101</f>
        <v>402500</v>
      </c>
    </row>
    <row r="102" spans="1:14" ht="25.5">
      <c r="A102" s="37" t="s">
        <v>121</v>
      </c>
      <c r="B102" s="38" t="s">
        <v>14</v>
      </c>
      <c r="C102" s="38" t="s">
        <v>16</v>
      </c>
      <c r="D102" s="38" t="s">
        <v>60</v>
      </c>
      <c r="E102" s="38" t="s">
        <v>38</v>
      </c>
      <c r="F102" s="38" t="s">
        <v>50</v>
      </c>
      <c r="G102" s="38" t="s">
        <v>68</v>
      </c>
      <c r="H102" s="38" t="s">
        <v>0</v>
      </c>
      <c r="I102" s="38" t="s">
        <v>122</v>
      </c>
      <c r="J102" s="12">
        <v>50000</v>
      </c>
      <c r="K102" s="12"/>
      <c r="L102" s="12"/>
      <c r="M102" s="17"/>
      <c r="N102" s="12">
        <f t="shared" ref="N102:N103" si="60">J102+K102+L102+M102</f>
        <v>50000</v>
      </c>
    </row>
    <row r="103" spans="1:14">
      <c r="A103" s="37" t="s">
        <v>123</v>
      </c>
      <c r="B103" s="38" t="s">
        <v>14</v>
      </c>
      <c r="C103" s="38" t="s">
        <v>16</v>
      </c>
      <c r="D103" s="38" t="s">
        <v>60</v>
      </c>
      <c r="E103" s="38" t="s">
        <v>38</v>
      </c>
      <c r="F103" s="38" t="s">
        <v>50</v>
      </c>
      <c r="G103" s="38" t="s">
        <v>68</v>
      </c>
      <c r="H103" s="38" t="s">
        <v>0</v>
      </c>
      <c r="I103" s="38" t="s">
        <v>124</v>
      </c>
      <c r="J103" s="12">
        <v>1056172</v>
      </c>
      <c r="K103" s="12"/>
      <c r="L103" s="12"/>
      <c r="M103" s="17">
        <f>1056172-J103</f>
        <v>0</v>
      </c>
      <c r="N103" s="12">
        <f t="shared" si="60"/>
        <v>1056172</v>
      </c>
    </row>
    <row r="104" spans="1:14">
      <c r="A104" s="37" t="s">
        <v>125</v>
      </c>
      <c r="B104" s="38" t="s">
        <v>14</v>
      </c>
      <c r="C104" s="38" t="s">
        <v>16</v>
      </c>
      <c r="D104" s="38" t="s">
        <v>60</v>
      </c>
      <c r="E104" s="38" t="s">
        <v>38</v>
      </c>
      <c r="F104" s="38" t="s">
        <v>50</v>
      </c>
      <c r="G104" s="38" t="s">
        <v>126</v>
      </c>
      <c r="H104" s="38" t="s">
        <v>0</v>
      </c>
      <c r="I104" s="38" t="s">
        <v>0</v>
      </c>
      <c r="J104" s="12">
        <v>15000</v>
      </c>
      <c r="K104" s="12">
        <f>K105</f>
        <v>0</v>
      </c>
      <c r="L104" s="12">
        <f t="shared" ref="L104:N104" si="61">L105</f>
        <v>0</v>
      </c>
      <c r="M104" s="17">
        <f t="shared" si="61"/>
        <v>0</v>
      </c>
      <c r="N104" s="12">
        <f t="shared" si="61"/>
        <v>15000</v>
      </c>
    </row>
    <row r="105" spans="1:14">
      <c r="A105" s="37" t="s">
        <v>127</v>
      </c>
      <c r="B105" s="38" t="s">
        <v>14</v>
      </c>
      <c r="C105" s="38" t="s">
        <v>16</v>
      </c>
      <c r="D105" s="38" t="s">
        <v>60</v>
      </c>
      <c r="E105" s="38" t="s">
        <v>38</v>
      </c>
      <c r="F105" s="38" t="s">
        <v>50</v>
      </c>
      <c r="G105" s="38" t="s">
        <v>126</v>
      </c>
      <c r="H105" s="38" t="s">
        <v>0</v>
      </c>
      <c r="I105" s="38" t="s">
        <v>128</v>
      </c>
      <c r="J105" s="12">
        <v>15000</v>
      </c>
      <c r="K105" s="12"/>
      <c r="L105" s="12"/>
      <c r="M105" s="17"/>
      <c r="N105" s="12">
        <f>J105+K105+L105+M105</f>
        <v>15000</v>
      </c>
    </row>
    <row r="106" spans="1:14">
      <c r="A106" s="37" t="s">
        <v>95</v>
      </c>
      <c r="B106" s="38" t="s">
        <v>14</v>
      </c>
      <c r="C106" s="38" t="s">
        <v>16</v>
      </c>
      <c r="D106" s="38" t="s">
        <v>60</v>
      </c>
      <c r="E106" s="38" t="s">
        <v>38</v>
      </c>
      <c r="F106" s="38" t="s">
        <v>50</v>
      </c>
      <c r="G106" s="38" t="s">
        <v>96</v>
      </c>
      <c r="H106" s="38" t="s">
        <v>0</v>
      </c>
      <c r="I106" s="38" t="s">
        <v>0</v>
      </c>
      <c r="J106" s="12">
        <v>2000</v>
      </c>
      <c r="K106" s="12">
        <f>K107</f>
        <v>0</v>
      </c>
      <c r="L106" s="12">
        <f t="shared" ref="L106:N106" si="62">L107</f>
        <v>0</v>
      </c>
      <c r="M106" s="17">
        <f t="shared" si="62"/>
        <v>0</v>
      </c>
      <c r="N106" s="12">
        <f t="shared" si="62"/>
        <v>2000</v>
      </c>
    </row>
    <row r="107" spans="1:14">
      <c r="A107" s="37" t="s">
        <v>129</v>
      </c>
      <c r="B107" s="38" t="s">
        <v>14</v>
      </c>
      <c r="C107" s="38" t="s">
        <v>16</v>
      </c>
      <c r="D107" s="38" t="s">
        <v>60</v>
      </c>
      <c r="E107" s="38" t="s">
        <v>38</v>
      </c>
      <c r="F107" s="38" t="s">
        <v>50</v>
      </c>
      <c r="G107" s="38" t="s">
        <v>96</v>
      </c>
      <c r="H107" s="38" t="s">
        <v>0</v>
      </c>
      <c r="I107" s="38" t="s">
        <v>98</v>
      </c>
      <c r="J107" s="12">
        <v>2000</v>
      </c>
      <c r="K107" s="12"/>
      <c r="L107" s="12"/>
      <c r="M107" s="17"/>
      <c r="N107" s="12">
        <f>J107+K107+L107+M107</f>
        <v>2000</v>
      </c>
    </row>
    <row r="108" spans="1:14" ht="25.5">
      <c r="A108" s="37" t="s">
        <v>130</v>
      </c>
      <c r="B108" s="38" t="s">
        <v>14</v>
      </c>
      <c r="C108" s="38" t="s">
        <v>16</v>
      </c>
      <c r="D108" s="38" t="s">
        <v>60</v>
      </c>
      <c r="E108" s="38" t="s">
        <v>38</v>
      </c>
      <c r="F108" s="38" t="s">
        <v>50</v>
      </c>
      <c r="G108" s="38" t="s">
        <v>131</v>
      </c>
      <c r="H108" s="38" t="s">
        <v>0</v>
      </c>
      <c r="I108" s="38" t="s">
        <v>0</v>
      </c>
      <c r="J108" s="12">
        <v>1395500</v>
      </c>
      <c r="K108" s="12">
        <f>K109</f>
        <v>0</v>
      </c>
      <c r="L108" s="12">
        <f t="shared" ref="L108:N108" si="63">L109</f>
        <v>0</v>
      </c>
      <c r="M108" s="17">
        <f t="shared" si="63"/>
        <v>0</v>
      </c>
      <c r="N108" s="12">
        <f t="shared" si="63"/>
        <v>1395500</v>
      </c>
    </row>
    <row r="109" spans="1:14" ht="25.5">
      <c r="A109" s="37" t="s">
        <v>132</v>
      </c>
      <c r="B109" s="38" t="s">
        <v>14</v>
      </c>
      <c r="C109" s="38" t="s">
        <v>16</v>
      </c>
      <c r="D109" s="38" t="s">
        <v>60</v>
      </c>
      <c r="E109" s="38" t="s">
        <v>38</v>
      </c>
      <c r="F109" s="38" t="s">
        <v>50</v>
      </c>
      <c r="G109" s="38" t="s">
        <v>131</v>
      </c>
      <c r="H109" s="38" t="s">
        <v>0</v>
      </c>
      <c r="I109" s="38" t="s">
        <v>133</v>
      </c>
      <c r="J109" s="12">
        <v>1395500</v>
      </c>
      <c r="K109" s="12"/>
      <c r="L109" s="12"/>
      <c r="M109" s="17"/>
      <c r="N109" s="12">
        <f>J109+K109+L109+M109</f>
        <v>1395500</v>
      </c>
    </row>
    <row r="110" spans="1:14" ht="25.5">
      <c r="A110" s="37" t="s">
        <v>45</v>
      </c>
      <c r="B110" s="38" t="s">
        <v>14</v>
      </c>
      <c r="C110" s="38" t="s">
        <v>16</v>
      </c>
      <c r="D110" s="38" t="s">
        <v>60</v>
      </c>
      <c r="E110" s="38" t="s">
        <v>38</v>
      </c>
      <c r="F110" s="38" t="s">
        <v>50</v>
      </c>
      <c r="G110" s="38" t="s">
        <v>46</v>
      </c>
      <c r="H110" s="38" t="s">
        <v>0</v>
      </c>
      <c r="I110" s="38" t="s">
        <v>0</v>
      </c>
      <c r="J110" s="12">
        <v>762377</v>
      </c>
      <c r="K110" s="12">
        <f>K111</f>
        <v>0</v>
      </c>
      <c r="L110" s="12">
        <f t="shared" ref="L110:N110" si="64">L111</f>
        <v>0</v>
      </c>
      <c r="M110" s="17">
        <f t="shared" si="64"/>
        <v>0</v>
      </c>
      <c r="N110" s="12">
        <f t="shared" si="64"/>
        <v>762377</v>
      </c>
    </row>
    <row r="111" spans="1:14" ht="25.5">
      <c r="A111" s="37" t="s">
        <v>47</v>
      </c>
      <c r="B111" s="38" t="s">
        <v>14</v>
      </c>
      <c r="C111" s="38" t="s">
        <v>16</v>
      </c>
      <c r="D111" s="38" t="s">
        <v>60</v>
      </c>
      <c r="E111" s="38" t="s">
        <v>38</v>
      </c>
      <c r="F111" s="38" t="s">
        <v>50</v>
      </c>
      <c r="G111" s="38" t="s">
        <v>46</v>
      </c>
      <c r="H111" s="38" t="s">
        <v>0</v>
      </c>
      <c r="I111" s="38" t="s">
        <v>48</v>
      </c>
      <c r="J111" s="12">
        <v>762377</v>
      </c>
      <c r="K111" s="12"/>
      <c r="L111" s="12"/>
      <c r="M111" s="17">
        <f>762377-J111</f>
        <v>0</v>
      </c>
      <c r="N111" s="12">
        <f>J111+K111+L111+M111</f>
        <v>762377</v>
      </c>
    </row>
    <row r="112" spans="1:14">
      <c r="A112" s="29" t="s">
        <v>134</v>
      </c>
      <c r="B112" s="4" t="s">
        <v>14</v>
      </c>
      <c r="C112" s="4" t="s">
        <v>16</v>
      </c>
      <c r="D112" s="4" t="s">
        <v>60</v>
      </c>
      <c r="E112" s="4" t="s">
        <v>135</v>
      </c>
      <c r="F112" s="4" t="s">
        <v>0</v>
      </c>
      <c r="G112" s="4" t="s">
        <v>0</v>
      </c>
      <c r="H112" s="4" t="s">
        <v>0</v>
      </c>
      <c r="I112" s="4" t="s">
        <v>0</v>
      </c>
      <c r="J112" s="11">
        <v>1050000</v>
      </c>
      <c r="K112" s="11">
        <f t="shared" ref="K112:K117" si="65">K113</f>
        <v>0</v>
      </c>
      <c r="L112" s="11">
        <f t="shared" ref="L112:N112" si="66">L113</f>
        <v>0</v>
      </c>
      <c r="M112" s="19">
        <f t="shared" si="66"/>
        <v>0</v>
      </c>
      <c r="N112" s="11">
        <f t="shared" si="66"/>
        <v>1050000</v>
      </c>
    </row>
    <row r="113" spans="1:15" ht="51">
      <c r="A113" s="29" t="s">
        <v>136</v>
      </c>
      <c r="B113" s="4" t="s">
        <v>14</v>
      </c>
      <c r="C113" s="4" t="s">
        <v>16</v>
      </c>
      <c r="D113" s="4" t="s">
        <v>60</v>
      </c>
      <c r="E113" s="4" t="s">
        <v>137</v>
      </c>
      <c r="F113" s="4" t="s">
        <v>0</v>
      </c>
      <c r="G113" s="4" t="s">
        <v>0</v>
      </c>
      <c r="H113" s="4" t="s">
        <v>0</v>
      </c>
      <c r="I113" s="4" t="s">
        <v>0</v>
      </c>
      <c r="J113" s="11">
        <v>1050000</v>
      </c>
      <c r="K113" s="11">
        <f t="shared" si="65"/>
        <v>0</v>
      </c>
      <c r="L113" s="11">
        <f t="shared" ref="L113:N113" si="67">L114</f>
        <v>0</v>
      </c>
      <c r="M113" s="19">
        <f t="shared" si="67"/>
        <v>0</v>
      </c>
      <c r="N113" s="11">
        <f t="shared" si="67"/>
        <v>1050000</v>
      </c>
    </row>
    <row r="114" spans="1:15" ht="25.5">
      <c r="A114" s="29" t="s">
        <v>138</v>
      </c>
      <c r="B114" s="4" t="s">
        <v>14</v>
      </c>
      <c r="C114" s="4" t="s">
        <v>16</v>
      </c>
      <c r="D114" s="4" t="s">
        <v>60</v>
      </c>
      <c r="E114" s="4" t="s">
        <v>137</v>
      </c>
      <c r="F114" s="4" t="s">
        <v>139</v>
      </c>
      <c r="G114" s="4" t="s">
        <v>0</v>
      </c>
      <c r="H114" s="4" t="s">
        <v>0</v>
      </c>
      <c r="I114" s="4" t="s">
        <v>0</v>
      </c>
      <c r="J114" s="11">
        <v>1050000</v>
      </c>
      <c r="K114" s="11">
        <f t="shared" si="65"/>
        <v>0</v>
      </c>
      <c r="L114" s="11">
        <f t="shared" ref="L114:N114" si="68">L115</f>
        <v>0</v>
      </c>
      <c r="M114" s="19">
        <f t="shared" si="68"/>
        <v>0</v>
      </c>
      <c r="N114" s="11">
        <f t="shared" si="68"/>
        <v>1050000</v>
      </c>
    </row>
    <row r="115" spans="1:15" ht="25.5">
      <c r="A115" s="29" t="s">
        <v>140</v>
      </c>
      <c r="B115" s="4" t="s">
        <v>14</v>
      </c>
      <c r="C115" s="4" t="s">
        <v>16</v>
      </c>
      <c r="D115" s="4" t="s">
        <v>60</v>
      </c>
      <c r="E115" s="4" t="s">
        <v>137</v>
      </c>
      <c r="F115" s="4" t="s">
        <v>141</v>
      </c>
      <c r="G115" s="4" t="s">
        <v>0</v>
      </c>
      <c r="H115" s="4" t="s">
        <v>0</v>
      </c>
      <c r="I115" s="4" t="s">
        <v>0</v>
      </c>
      <c r="J115" s="11">
        <v>1050000</v>
      </c>
      <c r="K115" s="11">
        <f t="shared" si="65"/>
        <v>0</v>
      </c>
      <c r="L115" s="11">
        <f t="shared" ref="L115:N115" si="69">L116</f>
        <v>0</v>
      </c>
      <c r="M115" s="19">
        <f t="shared" si="69"/>
        <v>0</v>
      </c>
      <c r="N115" s="11">
        <f t="shared" si="69"/>
        <v>1050000</v>
      </c>
    </row>
    <row r="116" spans="1:15" ht="25.5">
      <c r="A116" s="29" t="s">
        <v>142</v>
      </c>
      <c r="B116" s="4" t="s">
        <v>14</v>
      </c>
      <c r="C116" s="4" t="s">
        <v>16</v>
      </c>
      <c r="D116" s="4" t="s">
        <v>60</v>
      </c>
      <c r="E116" s="4" t="s">
        <v>137</v>
      </c>
      <c r="F116" s="4" t="s">
        <v>143</v>
      </c>
      <c r="G116" s="4" t="s">
        <v>0</v>
      </c>
      <c r="H116" s="4" t="s">
        <v>0</v>
      </c>
      <c r="I116" s="4" t="s">
        <v>0</v>
      </c>
      <c r="J116" s="11">
        <v>1050000</v>
      </c>
      <c r="K116" s="11">
        <f t="shared" si="65"/>
        <v>0</v>
      </c>
      <c r="L116" s="11">
        <f t="shared" ref="L116:N116" si="70">L117</f>
        <v>0</v>
      </c>
      <c r="M116" s="19">
        <f t="shared" si="70"/>
        <v>0</v>
      </c>
      <c r="N116" s="11">
        <f t="shared" si="70"/>
        <v>1050000</v>
      </c>
    </row>
    <row r="117" spans="1:15" ht="38.25">
      <c r="A117" s="37" t="s">
        <v>144</v>
      </c>
      <c r="B117" s="38" t="s">
        <v>14</v>
      </c>
      <c r="C117" s="38" t="s">
        <v>16</v>
      </c>
      <c r="D117" s="38" t="s">
        <v>60</v>
      </c>
      <c r="E117" s="38" t="s">
        <v>137</v>
      </c>
      <c r="F117" s="38" t="s">
        <v>143</v>
      </c>
      <c r="G117" s="38" t="s">
        <v>145</v>
      </c>
      <c r="H117" s="38" t="s">
        <v>0</v>
      </c>
      <c r="I117" s="38" t="s">
        <v>0</v>
      </c>
      <c r="J117" s="12">
        <v>1050000</v>
      </c>
      <c r="K117" s="12">
        <f t="shared" si="65"/>
        <v>0</v>
      </c>
      <c r="L117" s="12">
        <f t="shared" ref="L117:N117" si="71">L118</f>
        <v>0</v>
      </c>
      <c r="M117" s="17">
        <f t="shared" si="71"/>
        <v>0</v>
      </c>
      <c r="N117" s="12">
        <f t="shared" si="71"/>
        <v>1050000</v>
      </c>
    </row>
    <row r="118" spans="1:15" ht="25.5">
      <c r="A118" s="37" t="s">
        <v>146</v>
      </c>
      <c r="B118" s="38" t="s">
        <v>14</v>
      </c>
      <c r="C118" s="38" t="s">
        <v>16</v>
      </c>
      <c r="D118" s="38" t="s">
        <v>60</v>
      </c>
      <c r="E118" s="38" t="s">
        <v>137</v>
      </c>
      <c r="F118" s="38" t="s">
        <v>143</v>
      </c>
      <c r="G118" s="38" t="s">
        <v>145</v>
      </c>
      <c r="H118" s="38" t="s">
        <v>0</v>
      </c>
      <c r="I118" s="38" t="s">
        <v>147</v>
      </c>
      <c r="J118" s="12">
        <v>1050000</v>
      </c>
      <c r="K118" s="12"/>
      <c r="L118" s="12"/>
      <c r="M118" s="17"/>
      <c r="N118" s="12">
        <f>J118+K118+L118+M118</f>
        <v>1050000</v>
      </c>
    </row>
    <row r="119" spans="1:15">
      <c r="A119" s="35" t="s">
        <v>367</v>
      </c>
      <c r="B119" s="36">
        <v>802</v>
      </c>
      <c r="C119" s="36" t="s">
        <v>16</v>
      </c>
      <c r="D119" s="36">
        <v>11</v>
      </c>
      <c r="E119" s="36"/>
      <c r="F119" s="36"/>
      <c r="G119" s="36"/>
      <c r="H119" s="36"/>
      <c r="I119" s="36"/>
      <c r="J119" s="14">
        <v>732012</v>
      </c>
      <c r="K119" s="14">
        <f t="shared" ref="K119:N119" si="72">K120</f>
        <v>0</v>
      </c>
      <c r="L119" s="11">
        <f t="shared" si="72"/>
        <v>0</v>
      </c>
      <c r="M119" s="14">
        <f t="shared" si="72"/>
        <v>0</v>
      </c>
      <c r="N119" s="14">
        <f t="shared" si="72"/>
        <v>732012</v>
      </c>
    </row>
    <row r="120" spans="1:15" ht="25.5">
      <c r="A120" s="40" t="s">
        <v>178</v>
      </c>
      <c r="B120" s="38" t="s">
        <v>14</v>
      </c>
      <c r="C120" s="38" t="s">
        <v>16</v>
      </c>
      <c r="D120" s="38">
        <v>11</v>
      </c>
      <c r="E120" s="38"/>
      <c r="F120" s="38"/>
      <c r="G120" s="38"/>
      <c r="H120" s="38"/>
      <c r="I120" s="38"/>
      <c r="J120" s="12">
        <v>732012</v>
      </c>
      <c r="K120" s="12"/>
      <c r="L120" s="12"/>
      <c r="M120" s="17"/>
      <c r="N120" s="12">
        <f>J120+K120+L120+M120</f>
        <v>732012</v>
      </c>
    </row>
    <row r="121" spans="1:15" ht="25.5" customHeight="1">
      <c r="A121" s="35" t="s">
        <v>148</v>
      </c>
      <c r="B121" s="36" t="s">
        <v>14</v>
      </c>
      <c r="C121" s="36" t="s">
        <v>16</v>
      </c>
      <c r="D121" s="36" t="s">
        <v>149</v>
      </c>
      <c r="E121" s="36" t="s">
        <v>0</v>
      </c>
      <c r="F121" s="36" t="s">
        <v>0</v>
      </c>
      <c r="G121" s="36" t="s">
        <v>0</v>
      </c>
      <c r="H121" s="36" t="s">
        <v>0</v>
      </c>
      <c r="I121" s="36" t="s">
        <v>0</v>
      </c>
      <c r="J121" s="14">
        <v>44921574.32</v>
      </c>
      <c r="K121" s="14">
        <f>K122++K137+K159+K136</f>
        <v>0</v>
      </c>
      <c r="L121" s="11">
        <f t="shared" ref="L121:N121" si="73">L122++L137+L159+L136</f>
        <v>0</v>
      </c>
      <c r="M121" s="14">
        <f t="shared" si="73"/>
        <v>0</v>
      </c>
      <c r="N121" s="14">
        <f t="shared" si="73"/>
        <v>44921574.32</v>
      </c>
      <c r="O121" s="15">
        <f>J121+K121+L121+M121</f>
        <v>44921574.32</v>
      </c>
    </row>
    <row r="122" spans="1:15">
      <c r="A122" s="29" t="s">
        <v>150</v>
      </c>
      <c r="B122" s="4" t="s">
        <v>14</v>
      </c>
      <c r="C122" s="4" t="s">
        <v>16</v>
      </c>
      <c r="D122" s="4" t="s">
        <v>149</v>
      </c>
      <c r="E122" s="4" t="s">
        <v>151</v>
      </c>
      <c r="F122" s="4" t="s">
        <v>0</v>
      </c>
      <c r="G122" s="4" t="s">
        <v>0</v>
      </c>
      <c r="H122" s="4" t="s">
        <v>0</v>
      </c>
      <c r="I122" s="4" t="s">
        <v>0</v>
      </c>
      <c r="J122" s="11">
        <v>250000</v>
      </c>
      <c r="K122" s="11">
        <f t="shared" ref="K122:K126" si="74">K123</f>
        <v>0</v>
      </c>
      <c r="L122" s="11">
        <f t="shared" ref="L122:N122" si="75">L123</f>
        <v>0</v>
      </c>
      <c r="M122" s="19">
        <f t="shared" si="75"/>
        <v>0</v>
      </c>
      <c r="N122" s="11">
        <f t="shared" si="75"/>
        <v>250000</v>
      </c>
    </row>
    <row r="123" spans="1:15" ht="51">
      <c r="A123" s="29" t="s">
        <v>152</v>
      </c>
      <c r="B123" s="4" t="s">
        <v>14</v>
      </c>
      <c r="C123" s="4" t="s">
        <v>16</v>
      </c>
      <c r="D123" s="4" t="s">
        <v>149</v>
      </c>
      <c r="E123" s="4" t="s">
        <v>153</v>
      </c>
      <c r="F123" s="4" t="s">
        <v>0</v>
      </c>
      <c r="G123" s="4" t="s">
        <v>0</v>
      </c>
      <c r="H123" s="4" t="s">
        <v>0</v>
      </c>
      <c r="I123" s="4" t="s">
        <v>0</v>
      </c>
      <c r="J123" s="11">
        <v>250000</v>
      </c>
      <c r="K123" s="11">
        <f t="shared" si="74"/>
        <v>0</v>
      </c>
      <c r="L123" s="11">
        <f t="shared" ref="L123:N126" si="76">L124</f>
        <v>0</v>
      </c>
      <c r="M123" s="19">
        <f t="shared" si="76"/>
        <v>0</v>
      </c>
      <c r="N123" s="11">
        <f t="shared" si="76"/>
        <v>250000</v>
      </c>
    </row>
    <row r="124" spans="1:15" ht="51">
      <c r="A124" s="29" t="s">
        <v>154</v>
      </c>
      <c r="B124" s="4" t="s">
        <v>14</v>
      </c>
      <c r="C124" s="4" t="s">
        <v>16</v>
      </c>
      <c r="D124" s="4" t="s">
        <v>149</v>
      </c>
      <c r="E124" s="4" t="s">
        <v>155</v>
      </c>
      <c r="F124" s="4" t="s">
        <v>0</v>
      </c>
      <c r="G124" s="4" t="s">
        <v>0</v>
      </c>
      <c r="H124" s="4" t="s">
        <v>0</v>
      </c>
      <c r="I124" s="4" t="s">
        <v>0</v>
      </c>
      <c r="J124" s="11">
        <v>250000</v>
      </c>
      <c r="K124" s="11">
        <f t="shared" si="74"/>
        <v>0</v>
      </c>
      <c r="L124" s="11">
        <f t="shared" si="76"/>
        <v>0</v>
      </c>
      <c r="M124" s="19">
        <f t="shared" si="76"/>
        <v>0</v>
      </c>
      <c r="N124" s="11">
        <f t="shared" si="76"/>
        <v>250000</v>
      </c>
    </row>
    <row r="125" spans="1:15" ht="25.5">
      <c r="A125" s="29" t="s">
        <v>39</v>
      </c>
      <c r="B125" s="4" t="s">
        <v>14</v>
      </c>
      <c r="C125" s="4" t="s">
        <v>16</v>
      </c>
      <c r="D125" s="4" t="s">
        <v>149</v>
      </c>
      <c r="E125" s="4" t="s">
        <v>155</v>
      </c>
      <c r="F125" s="4" t="s">
        <v>40</v>
      </c>
      <c r="G125" s="4" t="s">
        <v>0</v>
      </c>
      <c r="H125" s="4" t="s">
        <v>0</v>
      </c>
      <c r="I125" s="4" t="s">
        <v>0</v>
      </c>
      <c r="J125" s="11">
        <v>250000</v>
      </c>
      <c r="K125" s="11">
        <f t="shared" si="74"/>
        <v>0</v>
      </c>
      <c r="L125" s="11">
        <f t="shared" si="76"/>
        <v>0</v>
      </c>
      <c r="M125" s="19">
        <f t="shared" si="76"/>
        <v>0</v>
      </c>
      <c r="N125" s="11">
        <f t="shared" si="76"/>
        <v>250000</v>
      </c>
    </row>
    <row r="126" spans="1:15" ht="25.5">
      <c r="A126" s="29" t="s">
        <v>41</v>
      </c>
      <c r="B126" s="4" t="s">
        <v>14</v>
      </c>
      <c r="C126" s="4" t="s">
        <v>16</v>
      </c>
      <c r="D126" s="4" t="s">
        <v>149</v>
      </c>
      <c r="E126" s="4" t="s">
        <v>155</v>
      </c>
      <c r="F126" s="4" t="s">
        <v>42</v>
      </c>
      <c r="G126" s="4" t="s">
        <v>0</v>
      </c>
      <c r="H126" s="4" t="s">
        <v>0</v>
      </c>
      <c r="I126" s="4" t="s">
        <v>0</v>
      </c>
      <c r="J126" s="11">
        <v>250000</v>
      </c>
      <c r="K126" s="11">
        <f t="shared" si="74"/>
        <v>0</v>
      </c>
      <c r="L126" s="11">
        <f t="shared" si="76"/>
        <v>0</v>
      </c>
      <c r="M126" s="19">
        <f t="shared" si="76"/>
        <v>0</v>
      </c>
      <c r="N126" s="11">
        <f t="shared" si="76"/>
        <v>250000</v>
      </c>
    </row>
    <row r="127" spans="1:15">
      <c r="A127" s="29" t="s">
        <v>49</v>
      </c>
      <c r="B127" s="4" t="s">
        <v>14</v>
      </c>
      <c r="C127" s="4" t="s">
        <v>16</v>
      </c>
      <c r="D127" s="4" t="s">
        <v>149</v>
      </c>
      <c r="E127" s="4" t="s">
        <v>155</v>
      </c>
      <c r="F127" s="4" t="s">
        <v>50</v>
      </c>
      <c r="G127" s="4" t="s">
        <v>0</v>
      </c>
      <c r="H127" s="4" t="s">
        <v>0</v>
      </c>
      <c r="I127" s="4" t="s">
        <v>0</v>
      </c>
      <c r="J127" s="11">
        <v>250000</v>
      </c>
      <c r="K127" s="11">
        <f>K128++K130+K132+K134</f>
        <v>0</v>
      </c>
      <c r="L127" s="11">
        <f t="shared" ref="L127:N127" si="77">L128++L130+L132+L134</f>
        <v>0</v>
      </c>
      <c r="M127" s="19">
        <f t="shared" si="77"/>
        <v>0</v>
      </c>
      <c r="N127" s="11">
        <f t="shared" si="77"/>
        <v>250000</v>
      </c>
    </row>
    <row r="128" spans="1:15">
      <c r="A128" s="37" t="s">
        <v>101</v>
      </c>
      <c r="B128" s="38" t="s">
        <v>14</v>
      </c>
      <c r="C128" s="38" t="s">
        <v>16</v>
      </c>
      <c r="D128" s="38" t="s">
        <v>149</v>
      </c>
      <c r="E128" s="38" t="s">
        <v>155</v>
      </c>
      <c r="F128" s="38" t="s">
        <v>50</v>
      </c>
      <c r="G128" s="38" t="s">
        <v>102</v>
      </c>
      <c r="H128" s="38" t="s">
        <v>0</v>
      </c>
      <c r="I128" s="38" t="s">
        <v>0</v>
      </c>
      <c r="J128" s="12">
        <v>0</v>
      </c>
      <c r="K128" s="12">
        <f>K129</f>
        <v>0</v>
      </c>
      <c r="L128" s="12">
        <f t="shared" ref="L128:N128" si="78">L129</f>
        <v>0</v>
      </c>
      <c r="M128" s="17">
        <f t="shared" si="78"/>
        <v>0</v>
      </c>
      <c r="N128" s="12">
        <f t="shared" si="78"/>
        <v>0</v>
      </c>
    </row>
    <row r="129" spans="1:15" ht="25.5">
      <c r="A129" s="37" t="s">
        <v>103</v>
      </c>
      <c r="B129" s="38" t="s">
        <v>14</v>
      </c>
      <c r="C129" s="38" t="s">
        <v>16</v>
      </c>
      <c r="D129" s="38" t="s">
        <v>149</v>
      </c>
      <c r="E129" s="38" t="s">
        <v>155</v>
      </c>
      <c r="F129" s="38" t="s">
        <v>50</v>
      </c>
      <c r="G129" s="38" t="s">
        <v>102</v>
      </c>
      <c r="H129" s="38" t="s">
        <v>0</v>
      </c>
      <c r="I129" s="38" t="s">
        <v>104</v>
      </c>
      <c r="J129" s="12">
        <v>0</v>
      </c>
      <c r="K129" s="12"/>
      <c r="L129" s="12"/>
      <c r="M129" s="17"/>
      <c r="N129" s="12">
        <f>J129+K129+L129+M129</f>
        <v>0</v>
      </c>
    </row>
    <row r="130" spans="1:15">
      <c r="A130" s="37" t="s">
        <v>67</v>
      </c>
      <c r="B130" s="38" t="s">
        <v>14</v>
      </c>
      <c r="C130" s="38" t="s">
        <v>16</v>
      </c>
      <c r="D130" s="38" t="s">
        <v>149</v>
      </c>
      <c r="E130" s="38" t="s">
        <v>155</v>
      </c>
      <c r="F130" s="38" t="s">
        <v>50</v>
      </c>
      <c r="G130" s="38" t="s">
        <v>68</v>
      </c>
      <c r="H130" s="38" t="s">
        <v>0</v>
      </c>
      <c r="I130" s="38" t="s">
        <v>0</v>
      </c>
      <c r="J130" s="12">
        <v>0</v>
      </c>
      <c r="K130" s="12">
        <f>K131</f>
        <v>0</v>
      </c>
      <c r="L130" s="12">
        <f t="shared" ref="L130:N130" si="79">L131</f>
        <v>0</v>
      </c>
      <c r="M130" s="17">
        <f t="shared" si="79"/>
        <v>0</v>
      </c>
      <c r="N130" s="12">
        <f t="shared" si="79"/>
        <v>0</v>
      </c>
    </row>
    <row r="131" spans="1:15">
      <c r="A131" s="37" t="s">
        <v>123</v>
      </c>
      <c r="B131" s="38" t="s">
        <v>14</v>
      </c>
      <c r="C131" s="38" t="s">
        <v>16</v>
      </c>
      <c r="D131" s="38" t="s">
        <v>149</v>
      </c>
      <c r="E131" s="38" t="s">
        <v>155</v>
      </c>
      <c r="F131" s="38" t="s">
        <v>50</v>
      </c>
      <c r="G131" s="38" t="s">
        <v>68</v>
      </c>
      <c r="H131" s="38" t="s">
        <v>0</v>
      </c>
      <c r="I131" s="38" t="s">
        <v>124</v>
      </c>
      <c r="J131" s="12">
        <v>0</v>
      </c>
      <c r="K131" s="12"/>
      <c r="L131" s="12"/>
      <c r="M131" s="17"/>
      <c r="N131" s="12">
        <f>J131+K131+L131+M131</f>
        <v>0</v>
      </c>
    </row>
    <row r="132" spans="1:15">
      <c r="A132" s="37" t="s">
        <v>95</v>
      </c>
      <c r="B132" s="38" t="s">
        <v>14</v>
      </c>
      <c r="C132" s="38" t="s">
        <v>16</v>
      </c>
      <c r="D132" s="38" t="s">
        <v>149</v>
      </c>
      <c r="E132" s="38" t="s">
        <v>155</v>
      </c>
      <c r="F132" s="38" t="s">
        <v>50</v>
      </c>
      <c r="G132" s="38" t="s">
        <v>96</v>
      </c>
      <c r="H132" s="38" t="s">
        <v>0</v>
      </c>
      <c r="I132" s="38" t="s">
        <v>0</v>
      </c>
      <c r="J132" s="12">
        <v>250000</v>
      </c>
      <c r="K132" s="12">
        <f>K133</f>
        <v>0</v>
      </c>
      <c r="L132" s="12">
        <f t="shared" ref="L132:N132" si="80">L133</f>
        <v>0</v>
      </c>
      <c r="M132" s="17">
        <f t="shared" si="80"/>
        <v>0</v>
      </c>
      <c r="N132" s="12">
        <f t="shared" si="80"/>
        <v>250000</v>
      </c>
    </row>
    <row r="133" spans="1:15">
      <c r="A133" s="37" t="s">
        <v>129</v>
      </c>
      <c r="B133" s="38" t="s">
        <v>14</v>
      </c>
      <c r="C133" s="38" t="s">
        <v>16</v>
      </c>
      <c r="D133" s="38" t="s">
        <v>149</v>
      </c>
      <c r="E133" s="38" t="s">
        <v>155</v>
      </c>
      <c r="F133" s="38" t="s">
        <v>50</v>
      </c>
      <c r="G133" s="38" t="s">
        <v>96</v>
      </c>
      <c r="H133" s="38" t="s">
        <v>0</v>
      </c>
      <c r="I133" s="38" t="s">
        <v>98</v>
      </c>
      <c r="J133" s="12">
        <v>250000</v>
      </c>
      <c r="K133" s="12"/>
      <c r="L133" s="12"/>
      <c r="M133" s="17"/>
      <c r="N133" s="12">
        <f>J133+K133+L133+M133</f>
        <v>250000</v>
      </c>
    </row>
    <row r="134" spans="1:15" ht="38.25">
      <c r="A134" s="37" t="s">
        <v>156</v>
      </c>
      <c r="B134" s="38" t="s">
        <v>14</v>
      </c>
      <c r="C134" s="38" t="s">
        <v>16</v>
      </c>
      <c r="D134" s="38" t="s">
        <v>149</v>
      </c>
      <c r="E134" s="38" t="s">
        <v>155</v>
      </c>
      <c r="F134" s="38" t="s">
        <v>50</v>
      </c>
      <c r="G134" s="38" t="s">
        <v>157</v>
      </c>
      <c r="H134" s="38" t="s">
        <v>0</v>
      </c>
      <c r="I134" s="38" t="s">
        <v>0</v>
      </c>
      <c r="J134" s="12">
        <v>0</v>
      </c>
      <c r="K134" s="12">
        <f>K135</f>
        <v>0</v>
      </c>
      <c r="L134" s="12">
        <f t="shared" ref="L134:N134" si="81">L135</f>
        <v>0</v>
      </c>
      <c r="M134" s="17">
        <f t="shared" si="81"/>
        <v>0</v>
      </c>
      <c r="N134" s="12">
        <f t="shared" si="81"/>
        <v>0</v>
      </c>
    </row>
    <row r="135" spans="1:15">
      <c r="A135" s="37" t="s">
        <v>158</v>
      </c>
      <c r="B135" s="38" t="s">
        <v>14</v>
      </c>
      <c r="C135" s="38" t="s">
        <v>16</v>
      </c>
      <c r="D135" s="38" t="s">
        <v>149</v>
      </c>
      <c r="E135" s="38" t="s">
        <v>155</v>
      </c>
      <c r="F135" s="38" t="s">
        <v>50</v>
      </c>
      <c r="G135" s="38" t="s">
        <v>157</v>
      </c>
      <c r="H135" s="38" t="s">
        <v>0</v>
      </c>
      <c r="I135" s="38" t="s">
        <v>159</v>
      </c>
      <c r="J135" s="12">
        <v>0</v>
      </c>
      <c r="K135" s="12"/>
      <c r="L135" s="12"/>
      <c r="M135" s="17"/>
      <c r="N135" s="12">
        <f>J135+K135+L135+M135</f>
        <v>0</v>
      </c>
    </row>
    <row r="136" spans="1:15">
      <c r="A136" s="37"/>
      <c r="B136" s="38" t="s">
        <v>14</v>
      </c>
      <c r="C136" s="38" t="s">
        <v>16</v>
      </c>
      <c r="D136" s="38" t="s">
        <v>149</v>
      </c>
      <c r="E136" s="39" t="s">
        <v>360</v>
      </c>
      <c r="F136" s="38" t="s">
        <v>50</v>
      </c>
      <c r="G136" s="38">
        <v>225</v>
      </c>
      <c r="H136" s="38" t="s">
        <v>0</v>
      </c>
      <c r="I136" s="38">
        <v>1129</v>
      </c>
      <c r="J136" s="12">
        <v>0</v>
      </c>
      <c r="K136" s="12"/>
      <c r="L136" s="12"/>
      <c r="M136" s="17">
        <f>52691.05-52691.05</f>
        <v>0</v>
      </c>
      <c r="N136" s="12">
        <f>J136+K136+L136+M136</f>
        <v>0</v>
      </c>
    </row>
    <row r="137" spans="1:15" ht="25.5">
      <c r="A137" s="29" t="s">
        <v>160</v>
      </c>
      <c r="B137" s="4" t="s">
        <v>14</v>
      </c>
      <c r="C137" s="4" t="s">
        <v>16</v>
      </c>
      <c r="D137" s="4" t="s">
        <v>149</v>
      </c>
      <c r="E137" s="4" t="s">
        <v>161</v>
      </c>
      <c r="F137" s="4" t="s">
        <v>0</v>
      </c>
      <c r="G137" s="4" t="s">
        <v>0</v>
      </c>
      <c r="H137" s="4" t="s">
        <v>0</v>
      </c>
      <c r="I137" s="4" t="s">
        <v>0</v>
      </c>
      <c r="J137" s="11">
        <v>7015884.6699999999</v>
      </c>
      <c r="K137" s="11">
        <f t="shared" ref="K137:N137" si="82">K138</f>
        <v>0</v>
      </c>
      <c r="L137" s="11">
        <f t="shared" si="82"/>
        <v>0</v>
      </c>
      <c r="M137" s="19">
        <f t="shared" si="82"/>
        <v>0</v>
      </c>
      <c r="N137" s="11">
        <f t="shared" si="82"/>
        <v>7015884.6699999999</v>
      </c>
      <c r="O137" s="15">
        <f>J137+K137+L137</f>
        <v>7015884.6699999999</v>
      </c>
    </row>
    <row r="138" spans="1:15" ht="25.5">
      <c r="A138" s="29" t="s">
        <v>162</v>
      </c>
      <c r="B138" s="4" t="s">
        <v>14</v>
      </c>
      <c r="C138" s="4" t="s">
        <v>16</v>
      </c>
      <c r="D138" s="4" t="s">
        <v>149</v>
      </c>
      <c r="E138" s="4" t="s">
        <v>163</v>
      </c>
      <c r="F138" s="4" t="s">
        <v>0</v>
      </c>
      <c r="G138" s="4" t="s">
        <v>0</v>
      </c>
      <c r="H138" s="4" t="s">
        <v>0</v>
      </c>
      <c r="I138" s="4" t="s">
        <v>0</v>
      </c>
      <c r="J138" s="11">
        <v>7015884.6699999999</v>
      </c>
      <c r="K138" s="11">
        <f t="shared" ref="K138" si="83">K139+K153</f>
        <v>0</v>
      </c>
      <c r="L138" s="11">
        <f t="shared" ref="L138:N138" si="84">L139+L153</f>
        <v>0</v>
      </c>
      <c r="M138" s="19">
        <f t="shared" si="84"/>
        <v>0</v>
      </c>
      <c r="N138" s="11">
        <f t="shared" si="84"/>
        <v>7015884.6699999999</v>
      </c>
    </row>
    <row r="139" spans="1:15" ht="25.5">
      <c r="A139" s="29" t="s">
        <v>164</v>
      </c>
      <c r="B139" s="4" t="s">
        <v>14</v>
      </c>
      <c r="C139" s="4" t="s">
        <v>16</v>
      </c>
      <c r="D139" s="4" t="s">
        <v>149</v>
      </c>
      <c r="E139" s="4" t="s">
        <v>165</v>
      </c>
      <c r="F139" s="4" t="s">
        <v>0</v>
      </c>
      <c r="G139" s="4" t="s">
        <v>0</v>
      </c>
      <c r="H139" s="4" t="s">
        <v>0</v>
      </c>
      <c r="I139" s="4" t="s">
        <v>0</v>
      </c>
      <c r="J139" s="11">
        <v>6947910.6699999999</v>
      </c>
      <c r="K139" s="11">
        <f>K140+K148</f>
        <v>0</v>
      </c>
      <c r="L139" s="11">
        <f t="shared" ref="L139:M139" si="85">L140+L148</f>
        <v>0</v>
      </c>
      <c r="M139" s="19">
        <f t="shared" si="85"/>
        <v>0</v>
      </c>
      <c r="N139" s="11">
        <f>N140+N148</f>
        <v>6947910.6699999999</v>
      </c>
      <c r="O139" s="24">
        <f>J139+K139+L139+M139</f>
        <v>6947910.6699999999</v>
      </c>
    </row>
    <row r="140" spans="1:15" ht="25.5">
      <c r="A140" s="29" t="s">
        <v>39</v>
      </c>
      <c r="B140" s="4" t="s">
        <v>14</v>
      </c>
      <c r="C140" s="4" t="s">
        <v>16</v>
      </c>
      <c r="D140" s="4" t="s">
        <v>149</v>
      </c>
      <c r="E140" s="4" t="s">
        <v>165</v>
      </c>
      <c r="F140" s="4" t="s">
        <v>40</v>
      </c>
      <c r="G140" s="4" t="s">
        <v>0</v>
      </c>
      <c r="H140" s="4" t="s">
        <v>0</v>
      </c>
      <c r="I140" s="4" t="s">
        <v>0</v>
      </c>
      <c r="J140" s="11">
        <v>5613763</v>
      </c>
      <c r="K140" s="11">
        <f t="shared" ref="K140:N141" si="86">K141</f>
        <v>0</v>
      </c>
      <c r="L140" s="11">
        <f t="shared" si="86"/>
        <v>0</v>
      </c>
      <c r="M140" s="19">
        <f t="shared" si="86"/>
        <v>0</v>
      </c>
      <c r="N140" s="11">
        <f t="shared" si="86"/>
        <v>5613763</v>
      </c>
    </row>
    <row r="141" spans="1:15" ht="25.5">
      <c r="A141" s="29" t="s">
        <v>41</v>
      </c>
      <c r="B141" s="4" t="s">
        <v>14</v>
      </c>
      <c r="C141" s="4" t="s">
        <v>16</v>
      </c>
      <c r="D141" s="4" t="s">
        <v>149</v>
      </c>
      <c r="E141" s="4" t="s">
        <v>165</v>
      </c>
      <c r="F141" s="4" t="s">
        <v>42</v>
      </c>
      <c r="G141" s="4" t="s">
        <v>0</v>
      </c>
      <c r="H141" s="4" t="s">
        <v>0</v>
      </c>
      <c r="I141" s="4" t="s">
        <v>0</v>
      </c>
      <c r="J141" s="11">
        <v>5613763</v>
      </c>
      <c r="K141" s="11">
        <f t="shared" si="86"/>
        <v>0</v>
      </c>
      <c r="L141" s="11">
        <f t="shared" si="86"/>
        <v>0</v>
      </c>
      <c r="M141" s="19">
        <f t="shared" si="86"/>
        <v>0</v>
      </c>
      <c r="N141" s="11">
        <f t="shared" si="86"/>
        <v>5613763</v>
      </c>
    </row>
    <row r="142" spans="1:15">
      <c r="A142" s="29" t="s">
        <v>49</v>
      </c>
      <c r="B142" s="4" t="s">
        <v>14</v>
      </c>
      <c r="C142" s="4" t="s">
        <v>16</v>
      </c>
      <c r="D142" s="4" t="s">
        <v>149</v>
      </c>
      <c r="E142" s="4" t="s">
        <v>165</v>
      </c>
      <c r="F142" s="4" t="s">
        <v>50</v>
      </c>
      <c r="G142" s="4" t="s">
        <v>0</v>
      </c>
      <c r="H142" s="4" t="s">
        <v>0</v>
      </c>
      <c r="I142" s="4" t="s">
        <v>0</v>
      </c>
      <c r="J142" s="11">
        <v>5613763</v>
      </c>
      <c r="K142" s="11">
        <f>K143+K146</f>
        <v>0</v>
      </c>
      <c r="L142" s="11">
        <f t="shared" ref="L142:N142" si="87">L143+L146</f>
        <v>0</v>
      </c>
      <c r="M142" s="19">
        <f t="shared" si="87"/>
        <v>0</v>
      </c>
      <c r="N142" s="11">
        <f t="shared" si="87"/>
        <v>5613763</v>
      </c>
      <c r="O142" s="24">
        <f>J142+K142+L142+M142</f>
        <v>5613763</v>
      </c>
    </row>
    <row r="143" spans="1:15" ht="25.5">
      <c r="A143" s="37" t="s">
        <v>89</v>
      </c>
      <c r="B143" s="38" t="s">
        <v>14</v>
      </c>
      <c r="C143" s="38" t="s">
        <v>16</v>
      </c>
      <c r="D143" s="38" t="s">
        <v>149</v>
      </c>
      <c r="E143" s="38" t="s">
        <v>165</v>
      </c>
      <c r="F143" s="38" t="s">
        <v>50</v>
      </c>
      <c r="G143" s="38" t="s">
        <v>90</v>
      </c>
      <c r="H143" s="38" t="s">
        <v>0</v>
      </c>
      <c r="I143" s="38" t="s">
        <v>0</v>
      </c>
      <c r="J143" s="12">
        <v>5450857</v>
      </c>
      <c r="K143" s="12">
        <f>K144+K145</f>
        <v>0</v>
      </c>
      <c r="L143" s="12">
        <f t="shared" ref="L143:N143" si="88">L144+L145</f>
        <v>0</v>
      </c>
      <c r="M143" s="17">
        <f t="shared" si="88"/>
        <v>0</v>
      </c>
      <c r="N143" s="12">
        <f t="shared" si="88"/>
        <v>5450857</v>
      </c>
    </row>
    <row r="144" spans="1:15">
      <c r="A144" s="37" t="s">
        <v>117</v>
      </c>
      <c r="B144" s="38" t="s">
        <v>14</v>
      </c>
      <c r="C144" s="38" t="s">
        <v>16</v>
      </c>
      <c r="D144" s="38" t="s">
        <v>149</v>
      </c>
      <c r="E144" s="38" t="s">
        <v>165</v>
      </c>
      <c r="F144" s="38" t="s">
        <v>50</v>
      </c>
      <c r="G144" s="38" t="s">
        <v>90</v>
      </c>
      <c r="H144" s="38" t="s">
        <v>0</v>
      </c>
      <c r="I144" s="38" t="s">
        <v>118</v>
      </c>
      <c r="J144" s="12">
        <v>4240857</v>
      </c>
      <c r="K144" s="12"/>
      <c r="L144" s="12"/>
      <c r="M144" s="17"/>
      <c r="N144" s="12">
        <f>J144+K144+L144+M144</f>
        <v>4240857</v>
      </c>
      <c r="O144" s="25"/>
    </row>
    <row r="145" spans="1:15" ht="25.5">
      <c r="A145" s="37" t="s">
        <v>91</v>
      </c>
      <c r="B145" s="38" t="s">
        <v>14</v>
      </c>
      <c r="C145" s="38" t="s">
        <v>16</v>
      </c>
      <c r="D145" s="38" t="s">
        <v>149</v>
      </c>
      <c r="E145" s="38" t="s">
        <v>165</v>
      </c>
      <c r="F145" s="38" t="s">
        <v>50</v>
      </c>
      <c r="G145" s="38" t="s">
        <v>90</v>
      </c>
      <c r="H145" s="38" t="s">
        <v>0</v>
      </c>
      <c r="I145" s="38" t="s">
        <v>92</v>
      </c>
      <c r="J145" s="12">
        <v>1210000</v>
      </c>
      <c r="K145" s="12"/>
      <c r="L145" s="12"/>
      <c r="M145" s="17">
        <f>1210000-J145</f>
        <v>0</v>
      </c>
      <c r="N145" s="12">
        <f>J145+K145+L145+M145</f>
        <v>1210000</v>
      </c>
    </row>
    <row r="146" spans="1:15">
      <c r="A146" s="37" t="s">
        <v>67</v>
      </c>
      <c r="B146" s="38" t="s">
        <v>14</v>
      </c>
      <c r="C146" s="38" t="s">
        <v>16</v>
      </c>
      <c r="D146" s="38" t="s">
        <v>149</v>
      </c>
      <c r="E146" s="38" t="s">
        <v>165</v>
      </c>
      <c r="F146" s="38" t="s">
        <v>50</v>
      </c>
      <c r="G146" s="38" t="s">
        <v>68</v>
      </c>
      <c r="H146" s="38" t="s">
        <v>0</v>
      </c>
      <c r="I146" s="38" t="s">
        <v>0</v>
      </c>
      <c r="J146" s="12">
        <v>162906</v>
      </c>
      <c r="K146" s="12">
        <f t="shared" ref="K146:N146" si="89">K147</f>
        <v>0</v>
      </c>
      <c r="L146" s="12">
        <f t="shared" si="89"/>
        <v>0</v>
      </c>
      <c r="M146" s="12">
        <f t="shared" si="89"/>
        <v>0</v>
      </c>
      <c r="N146" s="12">
        <f t="shared" si="89"/>
        <v>162906</v>
      </c>
    </row>
    <row r="147" spans="1:15">
      <c r="A147" s="37" t="s">
        <v>123</v>
      </c>
      <c r="B147" s="38" t="s">
        <v>14</v>
      </c>
      <c r="C147" s="38" t="s">
        <v>16</v>
      </c>
      <c r="D147" s="38" t="s">
        <v>149</v>
      </c>
      <c r="E147" s="38" t="s">
        <v>165</v>
      </c>
      <c r="F147" s="38" t="s">
        <v>50</v>
      </c>
      <c r="G147" s="38" t="s">
        <v>68</v>
      </c>
      <c r="H147" s="38" t="s">
        <v>0</v>
      </c>
      <c r="I147" s="38" t="s">
        <v>124</v>
      </c>
      <c r="J147" s="12">
        <v>162906</v>
      </c>
      <c r="K147" s="12"/>
      <c r="L147" s="12"/>
      <c r="M147" s="17">
        <f>162906-J147</f>
        <v>0</v>
      </c>
      <c r="N147" s="12">
        <f>J147+K147+L147+M147</f>
        <v>162906</v>
      </c>
    </row>
    <row r="148" spans="1:15">
      <c r="A148" s="29" t="s">
        <v>166</v>
      </c>
      <c r="B148" s="4" t="s">
        <v>14</v>
      </c>
      <c r="C148" s="4" t="s">
        <v>16</v>
      </c>
      <c r="D148" s="4" t="s">
        <v>149</v>
      </c>
      <c r="E148" s="4" t="s">
        <v>165</v>
      </c>
      <c r="F148" s="4" t="s">
        <v>167</v>
      </c>
      <c r="G148" s="4" t="s">
        <v>0</v>
      </c>
      <c r="H148" s="4" t="s">
        <v>0</v>
      </c>
      <c r="I148" s="4" t="s">
        <v>0</v>
      </c>
      <c r="J148" s="11">
        <v>1334147.67</v>
      </c>
      <c r="K148" s="11">
        <f t="shared" ref="K148:N150" si="90">K149</f>
        <v>0</v>
      </c>
      <c r="L148" s="11">
        <f t="shared" si="90"/>
        <v>0</v>
      </c>
      <c r="M148" s="19">
        <f t="shared" si="90"/>
        <v>0</v>
      </c>
      <c r="N148" s="11">
        <f t="shared" si="90"/>
        <v>1334147.67</v>
      </c>
    </row>
    <row r="149" spans="1:15">
      <c r="A149" s="29" t="s">
        <v>168</v>
      </c>
      <c r="B149" s="4" t="s">
        <v>14</v>
      </c>
      <c r="C149" s="4" t="s">
        <v>16</v>
      </c>
      <c r="D149" s="4" t="s">
        <v>149</v>
      </c>
      <c r="E149" s="4" t="s">
        <v>165</v>
      </c>
      <c r="F149" s="4" t="s">
        <v>169</v>
      </c>
      <c r="G149" s="4" t="s">
        <v>0</v>
      </c>
      <c r="H149" s="4" t="s">
        <v>0</v>
      </c>
      <c r="I149" s="4" t="s">
        <v>0</v>
      </c>
      <c r="J149" s="11">
        <v>1334147.67</v>
      </c>
      <c r="K149" s="11">
        <f t="shared" si="90"/>
        <v>0</v>
      </c>
      <c r="L149" s="11">
        <f t="shared" si="90"/>
        <v>0</v>
      </c>
      <c r="M149" s="19">
        <f t="shared" si="90"/>
        <v>0</v>
      </c>
      <c r="N149" s="11">
        <f t="shared" si="90"/>
        <v>1334147.67</v>
      </c>
    </row>
    <row r="150" spans="1:15" ht="25.5">
      <c r="A150" s="29" t="s">
        <v>170</v>
      </c>
      <c r="B150" s="4" t="s">
        <v>14</v>
      </c>
      <c r="C150" s="4" t="s">
        <v>16</v>
      </c>
      <c r="D150" s="4" t="s">
        <v>149</v>
      </c>
      <c r="E150" s="4" t="s">
        <v>165</v>
      </c>
      <c r="F150" s="4" t="s">
        <v>171</v>
      </c>
      <c r="G150" s="4" t="s">
        <v>0</v>
      </c>
      <c r="H150" s="4" t="s">
        <v>0</v>
      </c>
      <c r="I150" s="4" t="s">
        <v>0</v>
      </c>
      <c r="J150" s="11">
        <v>1334147.67</v>
      </c>
      <c r="K150" s="11">
        <f t="shared" si="90"/>
        <v>0</v>
      </c>
      <c r="L150" s="11">
        <f t="shared" si="90"/>
        <v>0</v>
      </c>
      <c r="M150" s="19">
        <f t="shared" si="90"/>
        <v>0</v>
      </c>
      <c r="N150" s="11">
        <f t="shared" si="90"/>
        <v>1334147.67</v>
      </c>
    </row>
    <row r="151" spans="1:15" ht="25.5">
      <c r="A151" s="37" t="s">
        <v>172</v>
      </c>
      <c r="B151" s="38" t="s">
        <v>14</v>
      </c>
      <c r="C151" s="38" t="s">
        <v>16</v>
      </c>
      <c r="D151" s="38" t="s">
        <v>149</v>
      </c>
      <c r="E151" s="38" t="s">
        <v>165</v>
      </c>
      <c r="F151" s="38" t="s">
        <v>171</v>
      </c>
      <c r="G151" s="38" t="s">
        <v>173</v>
      </c>
      <c r="H151" s="38" t="s">
        <v>0</v>
      </c>
      <c r="I151" s="38" t="s">
        <v>0</v>
      </c>
      <c r="J151" s="12">
        <v>1334147.67</v>
      </c>
      <c r="K151" s="12">
        <f t="shared" ref="K151:N151" si="91">K152</f>
        <v>0</v>
      </c>
      <c r="L151" s="12">
        <f t="shared" si="91"/>
        <v>0</v>
      </c>
      <c r="M151" s="17">
        <f t="shared" si="91"/>
        <v>0</v>
      </c>
      <c r="N151" s="12">
        <f t="shared" si="91"/>
        <v>1334147.67</v>
      </c>
    </row>
    <row r="152" spans="1:15" ht="25.5">
      <c r="A152" s="37" t="s">
        <v>174</v>
      </c>
      <c r="B152" s="38" t="s">
        <v>14</v>
      </c>
      <c r="C152" s="38" t="s">
        <v>16</v>
      </c>
      <c r="D152" s="38" t="s">
        <v>149</v>
      </c>
      <c r="E152" s="38" t="s">
        <v>165</v>
      </c>
      <c r="F152" s="38" t="s">
        <v>171</v>
      </c>
      <c r="G152" s="38" t="s">
        <v>173</v>
      </c>
      <c r="H152" s="38" t="s">
        <v>0</v>
      </c>
      <c r="I152" s="38" t="s">
        <v>175</v>
      </c>
      <c r="J152" s="12">
        <v>1334147.67</v>
      </c>
      <c r="K152" s="12"/>
      <c r="L152" s="12"/>
      <c r="M152" s="17">
        <f>1334147.67-J152</f>
        <v>0</v>
      </c>
      <c r="N152" s="12">
        <f>J152+K152+L152+M152</f>
        <v>1334147.67</v>
      </c>
    </row>
    <row r="153" spans="1:15" ht="25.5">
      <c r="A153" s="29" t="s">
        <v>176</v>
      </c>
      <c r="B153" s="4" t="s">
        <v>14</v>
      </c>
      <c r="C153" s="4" t="s">
        <v>16</v>
      </c>
      <c r="D153" s="4" t="s">
        <v>149</v>
      </c>
      <c r="E153" s="4" t="s">
        <v>177</v>
      </c>
      <c r="F153" s="4" t="s">
        <v>0</v>
      </c>
      <c r="G153" s="4" t="s">
        <v>0</v>
      </c>
      <c r="H153" s="4" t="s">
        <v>0</v>
      </c>
      <c r="I153" s="4" t="s">
        <v>0</v>
      </c>
      <c r="J153" s="11">
        <v>67974</v>
      </c>
      <c r="K153" s="11">
        <f t="shared" ref="K153:N156" si="92">K154</f>
        <v>0</v>
      </c>
      <c r="L153" s="11">
        <f t="shared" si="92"/>
        <v>0</v>
      </c>
      <c r="M153" s="19">
        <f t="shared" si="92"/>
        <v>0</v>
      </c>
      <c r="N153" s="11">
        <f t="shared" si="92"/>
        <v>67974</v>
      </c>
    </row>
    <row r="154" spans="1:15" ht="25.5">
      <c r="A154" s="29" t="s">
        <v>39</v>
      </c>
      <c r="B154" s="4" t="s">
        <v>14</v>
      </c>
      <c r="C154" s="4" t="s">
        <v>16</v>
      </c>
      <c r="D154" s="4" t="s">
        <v>149</v>
      </c>
      <c r="E154" s="4" t="s">
        <v>177</v>
      </c>
      <c r="F154" s="4" t="s">
        <v>40</v>
      </c>
      <c r="G154" s="4" t="s">
        <v>0</v>
      </c>
      <c r="H154" s="4" t="s">
        <v>0</v>
      </c>
      <c r="I154" s="4" t="s">
        <v>0</v>
      </c>
      <c r="J154" s="11">
        <v>67974</v>
      </c>
      <c r="K154" s="11">
        <f t="shared" si="92"/>
        <v>0</v>
      </c>
      <c r="L154" s="11">
        <f t="shared" si="92"/>
        <v>0</v>
      </c>
      <c r="M154" s="19">
        <f t="shared" si="92"/>
        <v>0</v>
      </c>
      <c r="N154" s="11">
        <f t="shared" si="92"/>
        <v>67974</v>
      </c>
    </row>
    <row r="155" spans="1:15" ht="25.5">
      <c r="A155" s="29" t="s">
        <v>41</v>
      </c>
      <c r="B155" s="4" t="s">
        <v>14</v>
      </c>
      <c r="C155" s="4" t="s">
        <v>16</v>
      </c>
      <c r="D155" s="4" t="s">
        <v>149</v>
      </c>
      <c r="E155" s="4" t="s">
        <v>177</v>
      </c>
      <c r="F155" s="4" t="s">
        <v>42</v>
      </c>
      <c r="G155" s="4" t="s">
        <v>0</v>
      </c>
      <c r="H155" s="4" t="s">
        <v>0</v>
      </c>
      <c r="I155" s="4" t="s">
        <v>0</v>
      </c>
      <c r="J155" s="11">
        <v>67974</v>
      </c>
      <c r="K155" s="11">
        <f t="shared" si="92"/>
        <v>0</v>
      </c>
      <c r="L155" s="11">
        <f t="shared" si="92"/>
        <v>0</v>
      </c>
      <c r="M155" s="19">
        <f t="shared" si="92"/>
        <v>0</v>
      </c>
      <c r="N155" s="11">
        <f t="shared" si="92"/>
        <v>67974</v>
      </c>
    </row>
    <row r="156" spans="1:15">
      <c r="A156" s="29" t="s">
        <v>49</v>
      </c>
      <c r="B156" s="4" t="s">
        <v>14</v>
      </c>
      <c r="C156" s="4" t="s">
        <v>16</v>
      </c>
      <c r="D156" s="4" t="s">
        <v>149</v>
      </c>
      <c r="E156" s="4" t="s">
        <v>177</v>
      </c>
      <c r="F156" s="4" t="s">
        <v>50</v>
      </c>
      <c r="G156" s="4" t="s">
        <v>0</v>
      </c>
      <c r="H156" s="4" t="s">
        <v>0</v>
      </c>
      <c r="I156" s="4" t="s">
        <v>0</v>
      </c>
      <c r="J156" s="11">
        <v>67974</v>
      </c>
      <c r="K156" s="11">
        <f t="shared" si="92"/>
        <v>0</v>
      </c>
      <c r="L156" s="11">
        <f t="shared" si="92"/>
        <v>0</v>
      </c>
      <c r="M156" s="19">
        <f t="shared" si="92"/>
        <v>0</v>
      </c>
      <c r="N156" s="11">
        <f t="shared" si="92"/>
        <v>67974</v>
      </c>
    </row>
    <row r="157" spans="1:15">
      <c r="A157" s="37" t="s">
        <v>67</v>
      </c>
      <c r="B157" s="38" t="s">
        <v>14</v>
      </c>
      <c r="C157" s="38" t="s">
        <v>16</v>
      </c>
      <c r="D157" s="38" t="s">
        <v>149</v>
      </c>
      <c r="E157" s="38" t="s">
        <v>177</v>
      </c>
      <c r="F157" s="38" t="s">
        <v>50</v>
      </c>
      <c r="G157" s="38" t="s">
        <v>68</v>
      </c>
      <c r="H157" s="38" t="s">
        <v>0</v>
      </c>
      <c r="I157" s="38" t="s">
        <v>0</v>
      </c>
      <c r="J157" s="12">
        <v>67974</v>
      </c>
      <c r="K157" s="12">
        <f>K158</f>
        <v>0</v>
      </c>
      <c r="L157" s="12">
        <f>L158</f>
        <v>0</v>
      </c>
      <c r="M157" s="17">
        <f t="shared" ref="M157:N157" si="93">M158</f>
        <v>0</v>
      </c>
      <c r="N157" s="12">
        <f t="shared" si="93"/>
        <v>67974</v>
      </c>
    </row>
    <row r="158" spans="1:15">
      <c r="A158" s="37" t="s">
        <v>123</v>
      </c>
      <c r="B158" s="38" t="s">
        <v>14</v>
      </c>
      <c r="C158" s="38" t="s">
        <v>16</v>
      </c>
      <c r="D158" s="38" t="s">
        <v>149</v>
      </c>
      <c r="E158" s="38" t="s">
        <v>177</v>
      </c>
      <c r="F158" s="38" t="s">
        <v>50</v>
      </c>
      <c r="G158" s="38" t="s">
        <v>68</v>
      </c>
      <c r="H158" s="38" t="s">
        <v>0</v>
      </c>
      <c r="I158" s="38" t="s">
        <v>124</v>
      </c>
      <c r="J158" s="12">
        <v>67974</v>
      </c>
      <c r="K158" s="12"/>
      <c r="L158" s="12"/>
      <c r="M158" s="17">
        <f>67974-J158</f>
        <v>0</v>
      </c>
      <c r="N158" s="12">
        <f>J158+K158+L158+M158</f>
        <v>67974</v>
      </c>
    </row>
    <row r="159" spans="1:15">
      <c r="A159" s="29" t="s">
        <v>19</v>
      </c>
      <c r="B159" s="4" t="s">
        <v>14</v>
      </c>
      <c r="C159" s="4" t="s">
        <v>16</v>
      </c>
      <c r="D159" s="4" t="s">
        <v>149</v>
      </c>
      <c r="E159" s="4" t="s">
        <v>20</v>
      </c>
      <c r="F159" s="4" t="s">
        <v>0</v>
      </c>
      <c r="G159" s="4" t="s">
        <v>0</v>
      </c>
      <c r="H159" s="4" t="s">
        <v>0</v>
      </c>
      <c r="I159" s="4" t="s">
        <v>0</v>
      </c>
      <c r="J159" s="11">
        <v>37655689.649999999</v>
      </c>
      <c r="K159" s="11">
        <f t="shared" ref="K159:N159" si="94">K160</f>
        <v>0</v>
      </c>
      <c r="L159" s="11">
        <f t="shared" si="94"/>
        <v>0</v>
      </c>
      <c r="M159" s="19">
        <f t="shared" si="94"/>
        <v>0</v>
      </c>
      <c r="N159" s="11">
        <f t="shared" si="94"/>
        <v>37655689.649999999</v>
      </c>
      <c r="O159" s="15">
        <f>J159+M159</f>
        <v>37655689.649999999</v>
      </c>
    </row>
    <row r="160" spans="1:15">
      <c r="A160" s="29" t="s">
        <v>134</v>
      </c>
      <c r="B160" s="4" t="s">
        <v>14</v>
      </c>
      <c r="C160" s="4" t="s">
        <v>16</v>
      </c>
      <c r="D160" s="4" t="s">
        <v>149</v>
      </c>
      <c r="E160" s="4" t="s">
        <v>135</v>
      </c>
      <c r="F160" s="4" t="s">
        <v>0</v>
      </c>
      <c r="G160" s="4" t="s">
        <v>0</v>
      </c>
      <c r="H160" s="4" t="s">
        <v>0</v>
      </c>
      <c r="I160" s="4" t="s">
        <v>0</v>
      </c>
      <c r="J160" s="11">
        <v>37655689.649999999</v>
      </c>
      <c r="K160" s="11">
        <f>K161+K167++K199+K207</f>
        <v>0</v>
      </c>
      <c r="L160" s="11">
        <f t="shared" ref="L160:N160" si="95">L161+L167++L199+L207</f>
        <v>0</v>
      </c>
      <c r="M160" s="19">
        <f t="shared" si="95"/>
        <v>0</v>
      </c>
      <c r="N160" s="11">
        <f t="shared" si="95"/>
        <v>37655689.649999999</v>
      </c>
    </row>
    <row r="161" spans="1:15" ht="25.5">
      <c r="A161" s="29" t="s">
        <v>178</v>
      </c>
      <c r="B161" s="4" t="s">
        <v>14</v>
      </c>
      <c r="C161" s="4" t="s">
        <v>16</v>
      </c>
      <c r="D161" s="4" t="s">
        <v>149</v>
      </c>
      <c r="E161" s="4" t="s">
        <v>179</v>
      </c>
      <c r="F161" s="4" t="s">
        <v>0</v>
      </c>
      <c r="G161" s="4" t="s">
        <v>0</v>
      </c>
      <c r="H161" s="4" t="s">
        <v>0</v>
      </c>
      <c r="I161" s="4" t="s">
        <v>0</v>
      </c>
      <c r="J161" s="11">
        <v>0</v>
      </c>
      <c r="K161" s="11">
        <f t="shared" ref="K161:N161" si="96">K162</f>
        <v>0</v>
      </c>
      <c r="L161" s="11">
        <f t="shared" si="96"/>
        <v>0</v>
      </c>
      <c r="M161" s="19">
        <f t="shared" si="96"/>
        <v>0</v>
      </c>
      <c r="N161" s="11">
        <f t="shared" si="96"/>
        <v>0</v>
      </c>
    </row>
    <row r="162" spans="1:15" ht="25.5">
      <c r="A162" s="29" t="s">
        <v>39</v>
      </c>
      <c r="B162" s="4" t="s">
        <v>14</v>
      </c>
      <c r="C162" s="4" t="s">
        <v>16</v>
      </c>
      <c r="D162" s="4" t="s">
        <v>149</v>
      </c>
      <c r="E162" s="4" t="s">
        <v>179</v>
      </c>
      <c r="F162" s="4" t="s">
        <v>40</v>
      </c>
      <c r="G162" s="4" t="s">
        <v>0</v>
      </c>
      <c r="H162" s="4" t="s">
        <v>0</v>
      </c>
      <c r="I162" s="4" t="s">
        <v>0</v>
      </c>
      <c r="J162" s="11">
        <v>0</v>
      </c>
      <c r="K162" s="11">
        <f t="shared" ref="K162:N163" si="97">K163</f>
        <v>0</v>
      </c>
      <c r="L162" s="11">
        <f t="shared" si="97"/>
        <v>0</v>
      </c>
      <c r="M162" s="19">
        <f t="shared" si="97"/>
        <v>0</v>
      </c>
      <c r="N162" s="11">
        <f t="shared" si="97"/>
        <v>0</v>
      </c>
    </row>
    <row r="163" spans="1:15" ht="25.5">
      <c r="A163" s="29" t="s">
        <v>41</v>
      </c>
      <c r="B163" s="4" t="s">
        <v>14</v>
      </c>
      <c r="C163" s="4" t="s">
        <v>16</v>
      </c>
      <c r="D163" s="4" t="s">
        <v>149</v>
      </c>
      <c r="E163" s="4" t="s">
        <v>179</v>
      </c>
      <c r="F163" s="4" t="s">
        <v>42</v>
      </c>
      <c r="G163" s="4" t="s">
        <v>0</v>
      </c>
      <c r="H163" s="4" t="s">
        <v>0</v>
      </c>
      <c r="I163" s="4" t="s">
        <v>0</v>
      </c>
      <c r="J163" s="11">
        <v>0</v>
      </c>
      <c r="K163" s="11">
        <f t="shared" si="97"/>
        <v>0</v>
      </c>
      <c r="L163" s="11">
        <f t="shared" si="97"/>
        <v>0</v>
      </c>
      <c r="M163" s="19">
        <f t="shared" si="97"/>
        <v>0</v>
      </c>
      <c r="N163" s="11">
        <f t="shared" si="97"/>
        <v>0</v>
      </c>
    </row>
    <row r="164" spans="1:15">
      <c r="A164" s="29" t="s">
        <v>49</v>
      </c>
      <c r="B164" s="4" t="s">
        <v>14</v>
      </c>
      <c r="C164" s="4" t="s">
        <v>16</v>
      </c>
      <c r="D164" s="4" t="s">
        <v>149</v>
      </c>
      <c r="E164" s="4" t="s">
        <v>179</v>
      </c>
      <c r="F164" s="4">
        <v>870</v>
      </c>
      <c r="G164" s="4" t="s">
        <v>0</v>
      </c>
      <c r="H164" s="4" t="s">
        <v>0</v>
      </c>
      <c r="I164" s="4" t="s">
        <v>0</v>
      </c>
      <c r="J164" s="11">
        <v>0</v>
      </c>
      <c r="K164" s="11">
        <f t="shared" ref="K164:N164" si="98">K165</f>
        <v>0</v>
      </c>
      <c r="L164" s="11">
        <f t="shared" si="98"/>
        <v>0</v>
      </c>
      <c r="M164" s="19">
        <f t="shared" si="98"/>
        <v>0</v>
      </c>
      <c r="N164" s="11">
        <f t="shared" si="98"/>
        <v>0</v>
      </c>
    </row>
    <row r="165" spans="1:15" ht="25.5">
      <c r="A165" s="37" t="s">
        <v>180</v>
      </c>
      <c r="B165" s="38" t="s">
        <v>14</v>
      </c>
      <c r="C165" s="38" t="s">
        <v>16</v>
      </c>
      <c r="D165" s="38" t="s">
        <v>149</v>
      </c>
      <c r="E165" s="38" t="s">
        <v>179</v>
      </c>
      <c r="F165" s="38">
        <v>870</v>
      </c>
      <c r="G165" s="38">
        <v>200</v>
      </c>
      <c r="H165" s="38" t="s">
        <v>0</v>
      </c>
      <c r="I165" s="38" t="s">
        <v>0</v>
      </c>
      <c r="J165" s="12">
        <v>0</v>
      </c>
      <c r="K165" s="12">
        <f t="shared" ref="K165:N165" si="99">K166</f>
        <v>0</v>
      </c>
      <c r="L165" s="12">
        <f t="shared" si="99"/>
        <v>0</v>
      </c>
      <c r="M165" s="17">
        <f>M166</f>
        <v>0</v>
      </c>
      <c r="N165" s="12">
        <f t="shared" si="99"/>
        <v>0</v>
      </c>
    </row>
    <row r="166" spans="1:15">
      <c r="A166" s="37" t="s">
        <v>182</v>
      </c>
      <c r="B166" s="38" t="s">
        <v>14</v>
      </c>
      <c r="C166" s="38" t="s">
        <v>16</v>
      </c>
      <c r="D166" s="38" t="s">
        <v>149</v>
      </c>
      <c r="E166" s="38" t="s">
        <v>179</v>
      </c>
      <c r="F166" s="38" t="s">
        <v>50</v>
      </c>
      <c r="G166" s="38" t="s">
        <v>181</v>
      </c>
      <c r="H166" s="38" t="s">
        <v>0</v>
      </c>
      <c r="I166" s="38" t="s">
        <v>183</v>
      </c>
      <c r="J166" s="12">
        <v>0</v>
      </c>
      <c r="K166" s="12"/>
      <c r="L166" s="12"/>
      <c r="M166" s="17"/>
      <c r="N166" s="12">
        <f>J166+K166+L166+M166</f>
        <v>0</v>
      </c>
    </row>
    <row r="167" spans="1:15" ht="38.25">
      <c r="A167" s="29" t="s">
        <v>184</v>
      </c>
      <c r="B167" s="4" t="s">
        <v>14</v>
      </c>
      <c r="C167" s="4" t="s">
        <v>16</v>
      </c>
      <c r="D167" s="4" t="s">
        <v>149</v>
      </c>
      <c r="E167" s="4" t="s">
        <v>185</v>
      </c>
      <c r="F167" s="4" t="s">
        <v>0</v>
      </c>
      <c r="G167" s="4" t="s">
        <v>0</v>
      </c>
      <c r="H167" s="4" t="s">
        <v>0</v>
      </c>
      <c r="I167" s="4" t="s">
        <v>0</v>
      </c>
      <c r="J167" s="11">
        <v>32503063.890000001</v>
      </c>
      <c r="K167" s="11">
        <f>K168++K191</f>
        <v>0</v>
      </c>
      <c r="L167" s="11">
        <f>L168++L191</f>
        <v>0</v>
      </c>
      <c r="M167" s="19">
        <f t="shared" ref="M167:N167" si="100">M168++M191</f>
        <v>0</v>
      </c>
      <c r="N167" s="11">
        <f t="shared" si="100"/>
        <v>32503063.890000001</v>
      </c>
      <c r="O167" s="24">
        <f>J167+M167</f>
        <v>32503063.890000001</v>
      </c>
    </row>
    <row r="168" spans="1:15" ht="25.5">
      <c r="A168" s="29" t="s">
        <v>39</v>
      </c>
      <c r="B168" s="4" t="s">
        <v>14</v>
      </c>
      <c r="C168" s="4" t="s">
        <v>16</v>
      </c>
      <c r="D168" s="4" t="s">
        <v>149</v>
      </c>
      <c r="E168" s="4" t="s">
        <v>185</v>
      </c>
      <c r="F168" s="4" t="s">
        <v>40</v>
      </c>
      <c r="G168" s="4" t="s">
        <v>0</v>
      </c>
      <c r="H168" s="4" t="s">
        <v>0</v>
      </c>
      <c r="I168" s="4" t="s">
        <v>0</v>
      </c>
      <c r="J168" s="11">
        <v>32445733.890000001</v>
      </c>
      <c r="K168" s="11">
        <f t="shared" ref="K168:N169" si="101">K169</f>
        <v>0</v>
      </c>
      <c r="L168" s="11">
        <f t="shared" si="101"/>
        <v>0</v>
      </c>
      <c r="M168" s="19">
        <f t="shared" si="101"/>
        <v>0</v>
      </c>
      <c r="N168" s="11">
        <f t="shared" si="101"/>
        <v>32445733.890000001</v>
      </c>
      <c r="O168" s="24">
        <f>J168+M168</f>
        <v>32445733.890000001</v>
      </c>
    </row>
    <row r="169" spans="1:15" ht="25.5">
      <c r="A169" s="29" t="s">
        <v>41</v>
      </c>
      <c r="B169" s="4" t="s">
        <v>14</v>
      </c>
      <c r="C169" s="4" t="s">
        <v>16</v>
      </c>
      <c r="D169" s="4" t="s">
        <v>149</v>
      </c>
      <c r="E169" s="4" t="s">
        <v>185</v>
      </c>
      <c r="F169" s="4" t="s">
        <v>42</v>
      </c>
      <c r="G169" s="4" t="s">
        <v>0</v>
      </c>
      <c r="H169" s="4" t="s">
        <v>0</v>
      </c>
      <c r="I169" s="4" t="s">
        <v>0</v>
      </c>
      <c r="J169" s="11">
        <v>32445733.890000001</v>
      </c>
      <c r="K169" s="11">
        <f t="shared" si="101"/>
        <v>0</v>
      </c>
      <c r="L169" s="11">
        <f t="shared" si="101"/>
        <v>0</v>
      </c>
      <c r="M169" s="19">
        <f t="shared" si="101"/>
        <v>0</v>
      </c>
      <c r="N169" s="11">
        <f t="shared" si="101"/>
        <v>32445733.890000001</v>
      </c>
    </row>
    <row r="170" spans="1:15">
      <c r="A170" s="29" t="s">
        <v>49</v>
      </c>
      <c r="B170" s="4" t="s">
        <v>14</v>
      </c>
      <c r="C170" s="4" t="s">
        <v>16</v>
      </c>
      <c r="D170" s="4" t="s">
        <v>149</v>
      </c>
      <c r="E170" s="4" t="s">
        <v>185</v>
      </c>
      <c r="F170" s="4" t="s">
        <v>50</v>
      </c>
      <c r="G170" s="4" t="s">
        <v>0</v>
      </c>
      <c r="H170" s="4" t="s">
        <v>0</v>
      </c>
      <c r="I170" s="4" t="s">
        <v>0</v>
      </c>
      <c r="J170" s="11">
        <v>32445733.890000001</v>
      </c>
      <c r="K170" s="11">
        <f>K171+K173+K179+K182+K184+K185+K187+K189</f>
        <v>0</v>
      </c>
      <c r="L170" s="11">
        <f t="shared" ref="L170:N170" si="102">L171+L173+L179+L182+L184+L185+L187+L189</f>
        <v>0</v>
      </c>
      <c r="M170" s="11">
        <f t="shared" si="102"/>
        <v>0</v>
      </c>
      <c r="N170" s="11">
        <f t="shared" si="102"/>
        <v>32445733.890000001</v>
      </c>
    </row>
    <row r="171" spans="1:15">
      <c r="A171" s="37" t="s">
        <v>101</v>
      </c>
      <c r="B171" s="38" t="s">
        <v>14</v>
      </c>
      <c r="C171" s="38" t="s">
        <v>16</v>
      </c>
      <c r="D171" s="38" t="s">
        <v>149</v>
      </c>
      <c r="E171" s="38" t="s">
        <v>185</v>
      </c>
      <c r="F171" s="38" t="s">
        <v>50</v>
      </c>
      <c r="G171" s="38" t="s">
        <v>102</v>
      </c>
      <c r="H171" s="38" t="s">
        <v>0</v>
      </c>
      <c r="I171" s="38" t="s">
        <v>0</v>
      </c>
      <c r="J171" s="12">
        <v>50000</v>
      </c>
      <c r="K171" s="12">
        <f>K172</f>
        <v>0</v>
      </c>
      <c r="L171" s="12">
        <f t="shared" ref="L171:N171" si="103">L172</f>
        <v>0</v>
      </c>
      <c r="M171" s="17">
        <f t="shared" si="103"/>
        <v>0</v>
      </c>
      <c r="N171" s="12">
        <f t="shared" si="103"/>
        <v>50000</v>
      </c>
    </row>
    <row r="172" spans="1:15" ht="25.5">
      <c r="A172" s="37" t="s">
        <v>103</v>
      </c>
      <c r="B172" s="38" t="s">
        <v>14</v>
      </c>
      <c r="C172" s="38" t="s">
        <v>16</v>
      </c>
      <c r="D172" s="38" t="s">
        <v>149</v>
      </c>
      <c r="E172" s="38" t="s">
        <v>185</v>
      </c>
      <c r="F172" s="38" t="s">
        <v>50</v>
      </c>
      <c r="G172" s="38" t="s">
        <v>102</v>
      </c>
      <c r="H172" s="38" t="s">
        <v>0</v>
      </c>
      <c r="I172" s="38" t="s">
        <v>104</v>
      </c>
      <c r="J172" s="12">
        <v>50000</v>
      </c>
      <c r="K172" s="12">
        <f>K173+K174</f>
        <v>0</v>
      </c>
      <c r="L172" s="12"/>
      <c r="M172" s="17"/>
      <c r="N172" s="12">
        <f>J172+K172+L172+M172</f>
        <v>50000</v>
      </c>
    </row>
    <row r="173" spans="1:15">
      <c r="A173" s="37" t="s">
        <v>105</v>
      </c>
      <c r="B173" s="38" t="s">
        <v>14</v>
      </c>
      <c r="C173" s="38" t="s">
        <v>16</v>
      </c>
      <c r="D173" s="38" t="s">
        <v>149</v>
      </c>
      <c r="E173" s="38" t="s">
        <v>185</v>
      </c>
      <c r="F173" s="38" t="s">
        <v>50</v>
      </c>
      <c r="G173" s="38" t="s">
        <v>106</v>
      </c>
      <c r="H173" s="38" t="s">
        <v>0</v>
      </c>
      <c r="I173" s="38" t="s">
        <v>0</v>
      </c>
      <c r="J173" s="12">
        <v>17064152.939999998</v>
      </c>
      <c r="K173" s="12">
        <f>K174+K175+K176+K177+K178</f>
        <v>0</v>
      </c>
      <c r="L173" s="12">
        <f t="shared" ref="L173:N173" si="104">L174+L175+L176+L177+L178</f>
        <v>0</v>
      </c>
      <c r="M173" s="12">
        <f t="shared" si="104"/>
        <v>0</v>
      </c>
      <c r="N173" s="12">
        <f t="shared" si="104"/>
        <v>17064152.939999998</v>
      </c>
      <c r="O173" s="15">
        <f>J173+M173</f>
        <v>17064152.939999998</v>
      </c>
    </row>
    <row r="174" spans="1:15" ht="25.5">
      <c r="A174" s="37" t="s">
        <v>107</v>
      </c>
      <c r="B174" s="38" t="s">
        <v>14</v>
      </c>
      <c r="C174" s="38" t="s">
        <v>16</v>
      </c>
      <c r="D174" s="38" t="s">
        <v>149</v>
      </c>
      <c r="E174" s="38" t="s">
        <v>185</v>
      </c>
      <c r="F174" s="38" t="s">
        <v>50</v>
      </c>
      <c r="G174" s="38" t="s">
        <v>106</v>
      </c>
      <c r="H174" s="38" t="s">
        <v>0</v>
      </c>
      <c r="I174" s="38" t="s">
        <v>108</v>
      </c>
      <c r="J174" s="12">
        <v>12208502.699999999</v>
      </c>
      <c r="K174" s="12">
        <f t="shared" ref="K174:K222" si="105">K175+K176</f>
        <v>0</v>
      </c>
      <c r="L174" s="12"/>
      <c r="M174" s="17"/>
      <c r="N174" s="12">
        <f t="shared" ref="N174:N177" si="106">J174+K174+L174+M174</f>
        <v>12208502.699999999</v>
      </c>
    </row>
    <row r="175" spans="1:15">
      <c r="A175" s="37" t="s">
        <v>186</v>
      </c>
      <c r="B175" s="38" t="s">
        <v>14</v>
      </c>
      <c r="C175" s="38" t="s">
        <v>16</v>
      </c>
      <c r="D175" s="38" t="s">
        <v>149</v>
      </c>
      <c r="E175" s="38" t="s">
        <v>185</v>
      </c>
      <c r="F175" s="38" t="s">
        <v>50</v>
      </c>
      <c r="G175" s="38" t="s">
        <v>106</v>
      </c>
      <c r="H175" s="38" t="s">
        <v>0</v>
      </c>
      <c r="I175" s="38" t="s">
        <v>110</v>
      </c>
      <c r="J175" s="12">
        <v>3584431.06</v>
      </c>
      <c r="K175" s="12">
        <f t="shared" si="105"/>
        <v>0</v>
      </c>
      <c r="L175" s="12"/>
      <c r="M175" s="17"/>
      <c r="N175" s="12">
        <f t="shared" si="106"/>
        <v>3584431.06</v>
      </c>
    </row>
    <row r="176" spans="1:15" ht="25.5">
      <c r="A176" s="37" t="s">
        <v>111</v>
      </c>
      <c r="B176" s="38" t="s">
        <v>14</v>
      </c>
      <c r="C176" s="38" t="s">
        <v>16</v>
      </c>
      <c r="D176" s="38" t="s">
        <v>149</v>
      </c>
      <c r="E176" s="38" t="s">
        <v>185</v>
      </c>
      <c r="F176" s="38" t="s">
        <v>50</v>
      </c>
      <c r="G176" s="38" t="s">
        <v>106</v>
      </c>
      <c r="H176" s="38" t="s">
        <v>0</v>
      </c>
      <c r="I176" s="38" t="s">
        <v>112</v>
      </c>
      <c r="J176" s="12">
        <v>960571.19</v>
      </c>
      <c r="K176" s="12">
        <f t="shared" si="105"/>
        <v>0</v>
      </c>
      <c r="L176" s="12"/>
      <c r="M176" s="17"/>
      <c r="N176" s="12">
        <f t="shared" si="106"/>
        <v>960571.19</v>
      </c>
    </row>
    <row r="177" spans="1:14" ht="25.5">
      <c r="A177" s="37" t="s">
        <v>113</v>
      </c>
      <c r="B177" s="38" t="s">
        <v>14</v>
      </c>
      <c r="C177" s="38" t="s">
        <v>16</v>
      </c>
      <c r="D177" s="38" t="s">
        <v>149</v>
      </c>
      <c r="E177" s="38" t="s">
        <v>185</v>
      </c>
      <c r="F177" s="38" t="s">
        <v>50</v>
      </c>
      <c r="G177" s="38" t="s">
        <v>106</v>
      </c>
      <c r="H177" s="38" t="s">
        <v>0</v>
      </c>
      <c r="I177" s="38" t="s">
        <v>114</v>
      </c>
      <c r="J177" s="12">
        <v>308647.99</v>
      </c>
      <c r="K177" s="12">
        <v>0</v>
      </c>
      <c r="L177" s="12"/>
      <c r="M177" s="17"/>
      <c r="N177" s="12">
        <f t="shared" si="106"/>
        <v>308647.99</v>
      </c>
    </row>
    <row r="178" spans="1:14">
      <c r="A178" s="37" t="s">
        <v>115</v>
      </c>
      <c r="B178" s="38" t="s">
        <v>14</v>
      </c>
      <c r="C178" s="38" t="s">
        <v>16</v>
      </c>
      <c r="D178" s="38" t="s">
        <v>149</v>
      </c>
      <c r="E178" s="38" t="s">
        <v>185</v>
      </c>
      <c r="F178" s="38" t="s">
        <v>50</v>
      </c>
      <c r="G178" s="38" t="s">
        <v>106</v>
      </c>
      <c r="H178" s="38" t="s">
        <v>0</v>
      </c>
      <c r="I178" s="38" t="s">
        <v>116</v>
      </c>
      <c r="J178" s="12">
        <v>2000</v>
      </c>
      <c r="K178" s="12"/>
      <c r="L178" s="12"/>
      <c r="M178" s="17"/>
      <c r="N178" s="12">
        <f>J178+K178+L178+M178</f>
        <v>2000</v>
      </c>
    </row>
    <row r="179" spans="1:14" ht="25.5">
      <c r="A179" s="37" t="s">
        <v>89</v>
      </c>
      <c r="B179" s="38" t="s">
        <v>14</v>
      </c>
      <c r="C179" s="38" t="s">
        <v>16</v>
      </c>
      <c r="D179" s="38" t="s">
        <v>149</v>
      </c>
      <c r="E179" s="38" t="s">
        <v>185</v>
      </c>
      <c r="F179" s="38" t="s">
        <v>50</v>
      </c>
      <c r="G179" s="38" t="s">
        <v>90</v>
      </c>
      <c r="H179" s="38" t="s">
        <v>0</v>
      </c>
      <c r="I179" s="38" t="s">
        <v>0</v>
      </c>
      <c r="J179" s="12">
        <v>3513793.67</v>
      </c>
      <c r="K179" s="12">
        <f>K180+K181</f>
        <v>0</v>
      </c>
      <c r="L179" s="12">
        <f t="shared" ref="L179:N179" si="107">L180+L181</f>
        <v>0</v>
      </c>
      <c r="M179" s="17">
        <f t="shared" si="107"/>
        <v>0</v>
      </c>
      <c r="N179" s="12">
        <f t="shared" si="107"/>
        <v>3513793.67</v>
      </c>
    </row>
    <row r="180" spans="1:14">
      <c r="A180" s="37" t="s">
        <v>119</v>
      </c>
      <c r="B180" s="38" t="s">
        <v>14</v>
      </c>
      <c r="C180" s="38" t="s">
        <v>16</v>
      </c>
      <c r="D180" s="38" t="s">
        <v>149</v>
      </c>
      <c r="E180" s="38" t="s">
        <v>185</v>
      </c>
      <c r="F180" s="38" t="s">
        <v>50</v>
      </c>
      <c r="G180" s="38" t="s">
        <v>90</v>
      </c>
      <c r="H180" s="38" t="s">
        <v>0</v>
      </c>
      <c r="I180" s="38" t="s">
        <v>120</v>
      </c>
      <c r="J180" s="12">
        <v>2131788.23</v>
      </c>
      <c r="K180" s="12"/>
      <c r="L180" s="12"/>
      <c r="M180" s="17"/>
      <c r="N180" s="12">
        <f>J180+K180+L180+M180</f>
        <v>2131788.23</v>
      </c>
    </row>
    <row r="181" spans="1:14" ht="25.5">
      <c r="A181" s="37" t="s">
        <v>91</v>
      </c>
      <c r="B181" s="38" t="s">
        <v>14</v>
      </c>
      <c r="C181" s="38" t="s">
        <v>16</v>
      </c>
      <c r="D181" s="38" t="s">
        <v>149</v>
      </c>
      <c r="E181" s="38" t="s">
        <v>185</v>
      </c>
      <c r="F181" s="38" t="s">
        <v>50</v>
      </c>
      <c r="G181" s="38" t="s">
        <v>90</v>
      </c>
      <c r="H181" s="38" t="s">
        <v>0</v>
      </c>
      <c r="I181" s="38" t="s">
        <v>92</v>
      </c>
      <c r="J181" s="12">
        <v>1382005.44</v>
      </c>
      <c r="K181" s="12"/>
      <c r="L181" s="12"/>
      <c r="M181" s="17">
        <f>1382005.44-J181</f>
        <v>0</v>
      </c>
      <c r="N181" s="12">
        <f>J181+K181+L181+M181</f>
        <v>1382005.44</v>
      </c>
    </row>
    <row r="182" spans="1:14">
      <c r="A182" s="37" t="s">
        <v>67</v>
      </c>
      <c r="B182" s="38" t="s">
        <v>14</v>
      </c>
      <c r="C182" s="38" t="s">
        <v>16</v>
      </c>
      <c r="D182" s="38" t="s">
        <v>149</v>
      </c>
      <c r="E182" s="38" t="s">
        <v>185</v>
      </c>
      <c r="F182" s="38" t="s">
        <v>50</v>
      </c>
      <c r="G182" s="38" t="s">
        <v>68</v>
      </c>
      <c r="H182" s="38" t="s">
        <v>0</v>
      </c>
      <c r="I182" s="38" t="s">
        <v>0</v>
      </c>
      <c r="J182" s="12">
        <v>890229.28</v>
      </c>
      <c r="K182" s="12">
        <f>K183</f>
        <v>0</v>
      </c>
      <c r="L182" s="12">
        <f t="shared" ref="L182:N182" si="108">L183</f>
        <v>0</v>
      </c>
      <c r="M182" s="17">
        <f t="shared" si="108"/>
        <v>0</v>
      </c>
      <c r="N182" s="12">
        <f t="shared" si="108"/>
        <v>890229.28</v>
      </c>
    </row>
    <row r="183" spans="1:14">
      <c r="A183" s="37" t="s">
        <v>123</v>
      </c>
      <c r="B183" s="38" t="s">
        <v>14</v>
      </c>
      <c r="C183" s="38" t="s">
        <v>16</v>
      </c>
      <c r="D183" s="38" t="s">
        <v>149</v>
      </c>
      <c r="E183" s="38" t="s">
        <v>185</v>
      </c>
      <c r="F183" s="38" t="s">
        <v>50</v>
      </c>
      <c r="G183" s="38" t="s">
        <v>68</v>
      </c>
      <c r="H183" s="38" t="s">
        <v>0</v>
      </c>
      <c r="I183" s="38" t="s">
        <v>124</v>
      </c>
      <c r="J183" s="12">
        <v>890229.28</v>
      </c>
      <c r="K183" s="12"/>
      <c r="L183" s="12"/>
      <c r="M183" s="17"/>
      <c r="N183" s="12">
        <f>J183+K183+L183+M183</f>
        <v>890229.28</v>
      </c>
    </row>
    <row r="184" spans="1:14">
      <c r="A184" s="37"/>
      <c r="B184" s="38" t="s">
        <v>14</v>
      </c>
      <c r="C184" s="38" t="s">
        <v>16</v>
      </c>
      <c r="D184" s="38" t="s">
        <v>149</v>
      </c>
      <c r="E184" s="38" t="s">
        <v>185</v>
      </c>
      <c r="F184" s="38" t="s">
        <v>50</v>
      </c>
      <c r="G184" s="38">
        <v>227</v>
      </c>
      <c r="H184" s="38" t="s">
        <v>0</v>
      </c>
      <c r="I184" s="38">
        <v>1135</v>
      </c>
      <c r="J184" s="12">
        <v>10000</v>
      </c>
      <c r="K184" s="12"/>
      <c r="L184" s="12"/>
      <c r="M184" s="17"/>
      <c r="N184" s="12">
        <f>J184+K184+L184+M184</f>
        <v>10000</v>
      </c>
    </row>
    <row r="185" spans="1:14">
      <c r="A185" s="37"/>
      <c r="B185" s="38" t="s">
        <v>14</v>
      </c>
      <c r="C185" s="38" t="s">
        <v>16</v>
      </c>
      <c r="D185" s="38" t="s">
        <v>149</v>
      </c>
      <c r="E185" s="38" t="s">
        <v>185</v>
      </c>
      <c r="F185" s="38" t="s">
        <v>50</v>
      </c>
      <c r="G185" s="38">
        <v>310</v>
      </c>
      <c r="H185" s="38" t="s">
        <v>0</v>
      </c>
      <c r="I185" s="38"/>
      <c r="J185" s="12">
        <v>10347400</v>
      </c>
      <c r="K185" s="12">
        <f t="shared" ref="K185:N185" si="109">K186</f>
        <v>0</v>
      </c>
      <c r="L185" s="12">
        <f t="shared" si="109"/>
        <v>0</v>
      </c>
      <c r="M185" s="12">
        <f t="shared" si="109"/>
        <v>0</v>
      </c>
      <c r="N185" s="12">
        <f t="shared" si="109"/>
        <v>10347400</v>
      </c>
    </row>
    <row r="186" spans="1:14">
      <c r="A186" s="37"/>
      <c r="B186" s="38" t="s">
        <v>14</v>
      </c>
      <c r="C186" s="38" t="s">
        <v>16</v>
      </c>
      <c r="D186" s="38" t="s">
        <v>149</v>
      </c>
      <c r="E186" s="38" t="s">
        <v>185</v>
      </c>
      <c r="F186" s="38" t="s">
        <v>50</v>
      </c>
      <c r="G186" s="38">
        <v>310</v>
      </c>
      <c r="H186" s="38" t="s">
        <v>0</v>
      </c>
      <c r="I186" s="38">
        <v>1116</v>
      </c>
      <c r="J186" s="12">
        <v>10347400</v>
      </c>
      <c r="K186" s="12"/>
      <c r="L186" s="12"/>
      <c r="M186" s="17"/>
      <c r="N186" s="12">
        <f>J186+K186+L186+M186</f>
        <v>10347400</v>
      </c>
    </row>
    <row r="187" spans="1:14">
      <c r="A187" s="37"/>
      <c r="B187" s="38" t="s">
        <v>14</v>
      </c>
      <c r="C187" s="38" t="s">
        <v>16</v>
      </c>
      <c r="D187" s="38" t="s">
        <v>149</v>
      </c>
      <c r="E187" s="38" t="s">
        <v>185</v>
      </c>
      <c r="F187" s="38" t="s">
        <v>50</v>
      </c>
      <c r="G187" s="38">
        <v>343</v>
      </c>
      <c r="H187" s="38" t="s">
        <v>0</v>
      </c>
      <c r="I187" s="38"/>
      <c r="J187" s="12">
        <v>435000</v>
      </c>
      <c r="K187" s="12">
        <f t="shared" ref="K187:N187" si="110">K188</f>
        <v>0</v>
      </c>
      <c r="L187" s="12">
        <f t="shared" si="110"/>
        <v>0</v>
      </c>
      <c r="M187" s="12">
        <f t="shared" si="110"/>
        <v>0</v>
      </c>
      <c r="N187" s="12">
        <f t="shared" si="110"/>
        <v>435000</v>
      </c>
    </row>
    <row r="188" spans="1:14">
      <c r="A188" s="37"/>
      <c r="B188" s="38" t="s">
        <v>14</v>
      </c>
      <c r="C188" s="38" t="s">
        <v>16</v>
      </c>
      <c r="D188" s="38" t="s">
        <v>149</v>
      </c>
      <c r="E188" s="38" t="s">
        <v>185</v>
      </c>
      <c r="F188" s="38" t="s">
        <v>50</v>
      </c>
      <c r="G188" s="38">
        <v>343</v>
      </c>
      <c r="H188" s="38" t="s">
        <v>0</v>
      </c>
      <c r="I188" s="38">
        <v>1121</v>
      </c>
      <c r="J188" s="12">
        <v>435000</v>
      </c>
      <c r="K188" s="12"/>
      <c r="L188" s="12"/>
      <c r="M188" s="17"/>
      <c r="N188" s="12">
        <f>J188+K188+L188+M188</f>
        <v>435000</v>
      </c>
    </row>
    <row r="189" spans="1:14">
      <c r="A189" s="37"/>
      <c r="B189" s="38" t="s">
        <v>14</v>
      </c>
      <c r="C189" s="38" t="s">
        <v>16</v>
      </c>
      <c r="D189" s="38" t="s">
        <v>149</v>
      </c>
      <c r="E189" s="38" t="s">
        <v>185</v>
      </c>
      <c r="F189" s="38" t="s">
        <v>50</v>
      </c>
      <c r="G189" s="38">
        <v>346</v>
      </c>
      <c r="H189" s="38"/>
      <c r="I189" s="38"/>
      <c r="J189" s="12">
        <v>135158</v>
      </c>
      <c r="K189" s="12">
        <f t="shared" ref="K189:N189" si="111">K190</f>
        <v>0</v>
      </c>
      <c r="L189" s="12">
        <f t="shared" si="111"/>
        <v>0</v>
      </c>
      <c r="M189" s="12">
        <f t="shared" si="111"/>
        <v>0</v>
      </c>
      <c r="N189" s="12">
        <f t="shared" si="111"/>
        <v>135158</v>
      </c>
    </row>
    <row r="190" spans="1:14">
      <c r="A190" s="37"/>
      <c r="B190" s="38" t="s">
        <v>14</v>
      </c>
      <c r="C190" s="38" t="s">
        <v>16</v>
      </c>
      <c r="D190" s="38" t="s">
        <v>149</v>
      </c>
      <c r="E190" s="38" t="s">
        <v>185</v>
      </c>
      <c r="F190" s="38" t="s">
        <v>50</v>
      </c>
      <c r="G190" s="38">
        <v>346</v>
      </c>
      <c r="H190" s="38"/>
      <c r="I190" s="38">
        <v>1123</v>
      </c>
      <c r="J190" s="12">
        <v>135158</v>
      </c>
      <c r="K190" s="12"/>
      <c r="L190" s="12"/>
      <c r="M190" s="17">
        <f>135158-J190</f>
        <v>0</v>
      </c>
      <c r="N190" s="12">
        <f>J190+K190+L190+M190</f>
        <v>135158</v>
      </c>
    </row>
    <row r="191" spans="1:14">
      <c r="A191" s="29" t="s">
        <v>187</v>
      </c>
      <c r="B191" s="4" t="s">
        <v>14</v>
      </c>
      <c r="C191" s="4" t="s">
        <v>16</v>
      </c>
      <c r="D191" s="4" t="s">
        <v>149</v>
      </c>
      <c r="E191" s="4" t="s">
        <v>185</v>
      </c>
      <c r="F191" s="4" t="s">
        <v>188</v>
      </c>
      <c r="G191" s="4" t="s">
        <v>0</v>
      </c>
      <c r="H191" s="4" t="s">
        <v>0</v>
      </c>
      <c r="I191" s="4" t="s">
        <v>0</v>
      </c>
      <c r="J191" s="11">
        <v>57330</v>
      </c>
      <c r="K191" s="11">
        <f t="shared" ref="K191:N191" si="112">K192</f>
        <v>0</v>
      </c>
      <c r="L191" s="11">
        <f t="shared" si="112"/>
        <v>0</v>
      </c>
      <c r="M191" s="19">
        <f t="shared" si="112"/>
        <v>0</v>
      </c>
      <c r="N191" s="11">
        <f t="shared" si="112"/>
        <v>57330</v>
      </c>
    </row>
    <row r="192" spans="1:14" ht="25.5">
      <c r="A192" s="29" t="s">
        <v>189</v>
      </c>
      <c r="B192" s="4" t="s">
        <v>14</v>
      </c>
      <c r="C192" s="4" t="s">
        <v>16</v>
      </c>
      <c r="D192" s="4" t="s">
        <v>149</v>
      </c>
      <c r="E192" s="4" t="s">
        <v>185</v>
      </c>
      <c r="F192" s="4" t="s">
        <v>190</v>
      </c>
      <c r="G192" s="4" t="s">
        <v>0</v>
      </c>
      <c r="H192" s="4" t="s">
        <v>0</v>
      </c>
      <c r="I192" s="4" t="s">
        <v>0</v>
      </c>
      <c r="J192" s="11">
        <v>57330</v>
      </c>
      <c r="K192" s="11">
        <f t="shared" ref="K192:N192" si="113">K193+K196</f>
        <v>0</v>
      </c>
      <c r="L192" s="11">
        <f t="shared" si="113"/>
        <v>0</v>
      </c>
      <c r="M192" s="19">
        <f t="shared" si="113"/>
        <v>0</v>
      </c>
      <c r="N192" s="11">
        <f t="shared" si="113"/>
        <v>57330</v>
      </c>
    </row>
    <row r="193" spans="1:14" ht="25.5">
      <c r="A193" s="29" t="s">
        <v>191</v>
      </c>
      <c r="B193" s="4" t="s">
        <v>14</v>
      </c>
      <c r="C193" s="4" t="s">
        <v>16</v>
      </c>
      <c r="D193" s="4" t="s">
        <v>149</v>
      </c>
      <c r="E193" s="4" t="s">
        <v>185</v>
      </c>
      <c r="F193" s="4" t="s">
        <v>192</v>
      </c>
      <c r="G193" s="4" t="s">
        <v>0</v>
      </c>
      <c r="H193" s="4" t="s">
        <v>0</v>
      </c>
      <c r="I193" s="4" t="s">
        <v>0</v>
      </c>
      <c r="J193" s="11">
        <v>50230</v>
      </c>
      <c r="K193" s="11">
        <f t="shared" ref="K193:N193" si="114">K194</f>
        <v>0</v>
      </c>
      <c r="L193" s="11">
        <f t="shared" si="114"/>
        <v>0</v>
      </c>
      <c r="M193" s="19">
        <f t="shared" si="114"/>
        <v>0</v>
      </c>
      <c r="N193" s="11">
        <f t="shared" si="114"/>
        <v>50230</v>
      </c>
    </row>
    <row r="194" spans="1:14">
      <c r="A194" s="37" t="s">
        <v>193</v>
      </c>
      <c r="B194" s="38" t="s">
        <v>14</v>
      </c>
      <c r="C194" s="38" t="s">
        <v>16</v>
      </c>
      <c r="D194" s="38" t="s">
        <v>149</v>
      </c>
      <c r="E194" s="38" t="s">
        <v>185</v>
      </c>
      <c r="F194" s="38" t="s">
        <v>192</v>
      </c>
      <c r="G194" s="38" t="s">
        <v>194</v>
      </c>
      <c r="H194" s="38" t="s">
        <v>0</v>
      </c>
      <c r="I194" s="38" t="s">
        <v>0</v>
      </c>
      <c r="J194" s="12">
        <v>50230</v>
      </c>
      <c r="K194" s="12">
        <f t="shared" ref="K194:N194" si="115">K195</f>
        <v>0</v>
      </c>
      <c r="L194" s="12">
        <f t="shared" si="115"/>
        <v>0</v>
      </c>
      <c r="M194" s="17">
        <f t="shared" si="115"/>
        <v>0</v>
      </c>
      <c r="N194" s="12">
        <f t="shared" si="115"/>
        <v>50230</v>
      </c>
    </row>
    <row r="195" spans="1:14">
      <c r="A195" s="37" t="s">
        <v>195</v>
      </c>
      <c r="B195" s="38" t="s">
        <v>14</v>
      </c>
      <c r="C195" s="38" t="s">
        <v>16</v>
      </c>
      <c r="D195" s="38" t="s">
        <v>149</v>
      </c>
      <c r="E195" s="38" t="s">
        <v>185</v>
      </c>
      <c r="F195" s="38" t="s">
        <v>192</v>
      </c>
      <c r="G195" s="38" t="s">
        <v>194</v>
      </c>
      <c r="H195" s="38" t="s">
        <v>0</v>
      </c>
      <c r="I195" s="38" t="s">
        <v>196</v>
      </c>
      <c r="J195" s="12">
        <v>50230</v>
      </c>
      <c r="K195" s="12"/>
      <c r="L195" s="12"/>
      <c r="M195" s="17"/>
      <c r="N195" s="12">
        <f>J195+K195+L195+M195</f>
        <v>50230</v>
      </c>
    </row>
    <row r="196" spans="1:14" ht="25.5">
      <c r="A196" s="29" t="s">
        <v>197</v>
      </c>
      <c r="B196" s="4" t="s">
        <v>14</v>
      </c>
      <c r="C196" s="4" t="s">
        <v>16</v>
      </c>
      <c r="D196" s="4" t="s">
        <v>149</v>
      </c>
      <c r="E196" s="4" t="s">
        <v>185</v>
      </c>
      <c r="F196" s="4" t="s">
        <v>198</v>
      </c>
      <c r="G196" s="4" t="s">
        <v>0</v>
      </c>
      <c r="H196" s="4" t="s">
        <v>0</v>
      </c>
      <c r="I196" s="4" t="s">
        <v>0</v>
      </c>
      <c r="J196" s="11">
        <v>7100</v>
      </c>
      <c r="K196" s="11">
        <f t="shared" ref="K196:N196" si="116">K197</f>
        <v>0</v>
      </c>
      <c r="L196" s="11">
        <f t="shared" si="116"/>
        <v>0</v>
      </c>
      <c r="M196" s="19">
        <f t="shared" si="116"/>
        <v>0</v>
      </c>
      <c r="N196" s="11">
        <f t="shared" si="116"/>
        <v>7100</v>
      </c>
    </row>
    <row r="197" spans="1:14">
      <c r="A197" s="37" t="s">
        <v>193</v>
      </c>
      <c r="B197" s="38" t="s">
        <v>14</v>
      </c>
      <c r="C197" s="38" t="s">
        <v>16</v>
      </c>
      <c r="D197" s="38" t="s">
        <v>149</v>
      </c>
      <c r="E197" s="38" t="s">
        <v>185</v>
      </c>
      <c r="F197" s="38" t="s">
        <v>198</v>
      </c>
      <c r="G197" s="38" t="s">
        <v>194</v>
      </c>
      <c r="H197" s="38" t="s">
        <v>0</v>
      </c>
      <c r="I197" s="38" t="s">
        <v>0</v>
      </c>
      <c r="J197" s="12">
        <v>7100</v>
      </c>
      <c r="K197" s="12">
        <f t="shared" ref="K197:N197" si="117">K198</f>
        <v>0</v>
      </c>
      <c r="L197" s="12">
        <f t="shared" si="117"/>
        <v>0</v>
      </c>
      <c r="M197" s="17">
        <f t="shared" si="117"/>
        <v>0</v>
      </c>
      <c r="N197" s="12">
        <f t="shared" si="117"/>
        <v>7100</v>
      </c>
    </row>
    <row r="198" spans="1:14">
      <c r="A198" s="37" t="s">
        <v>195</v>
      </c>
      <c r="B198" s="38" t="s">
        <v>14</v>
      </c>
      <c r="C198" s="38" t="s">
        <v>16</v>
      </c>
      <c r="D198" s="38" t="s">
        <v>149</v>
      </c>
      <c r="E198" s="38" t="s">
        <v>185</v>
      </c>
      <c r="F198" s="38" t="s">
        <v>198</v>
      </c>
      <c r="G198" s="38" t="s">
        <v>194</v>
      </c>
      <c r="H198" s="38" t="s">
        <v>0</v>
      </c>
      <c r="I198" s="38" t="s">
        <v>196</v>
      </c>
      <c r="J198" s="12">
        <v>7100</v>
      </c>
      <c r="K198" s="12"/>
      <c r="L198" s="12"/>
      <c r="M198" s="17"/>
      <c r="N198" s="12">
        <f>J198+K198+L198+M198</f>
        <v>7100</v>
      </c>
    </row>
    <row r="199" spans="1:14" ht="38.25">
      <c r="A199" s="29" t="s">
        <v>199</v>
      </c>
      <c r="B199" s="4" t="s">
        <v>14</v>
      </c>
      <c r="C199" s="4" t="s">
        <v>16</v>
      </c>
      <c r="D199" s="4" t="s">
        <v>149</v>
      </c>
      <c r="E199" s="4" t="s">
        <v>200</v>
      </c>
      <c r="F199" s="4" t="s">
        <v>0</v>
      </c>
      <c r="G199" s="4" t="s">
        <v>0</v>
      </c>
      <c r="H199" s="4" t="s">
        <v>0</v>
      </c>
      <c r="I199" s="4" t="s">
        <v>0</v>
      </c>
      <c r="J199" s="11">
        <v>128600</v>
      </c>
      <c r="K199" s="11">
        <f t="shared" ref="K199:N199" si="118">K200</f>
        <v>0</v>
      </c>
      <c r="L199" s="11">
        <f t="shared" si="118"/>
        <v>0</v>
      </c>
      <c r="M199" s="19">
        <f t="shared" si="118"/>
        <v>0</v>
      </c>
      <c r="N199" s="11">
        <f t="shared" si="118"/>
        <v>128600</v>
      </c>
    </row>
    <row r="200" spans="1:14">
      <c r="A200" s="29" t="s">
        <v>187</v>
      </c>
      <c r="B200" s="4" t="s">
        <v>14</v>
      </c>
      <c r="C200" s="4" t="s">
        <v>16</v>
      </c>
      <c r="D200" s="4" t="s">
        <v>149</v>
      </c>
      <c r="E200" s="4" t="s">
        <v>200</v>
      </c>
      <c r="F200" s="4" t="s">
        <v>188</v>
      </c>
      <c r="G200" s="4" t="s">
        <v>0</v>
      </c>
      <c r="H200" s="4" t="s">
        <v>0</v>
      </c>
      <c r="I200" s="4" t="s">
        <v>0</v>
      </c>
      <c r="J200" s="11">
        <v>128600</v>
      </c>
      <c r="K200" s="11">
        <f t="shared" ref="K200:N200" si="119">K201</f>
        <v>0</v>
      </c>
      <c r="L200" s="11">
        <f t="shared" si="119"/>
        <v>0</v>
      </c>
      <c r="M200" s="19">
        <f t="shared" si="119"/>
        <v>0</v>
      </c>
      <c r="N200" s="11">
        <f t="shared" si="119"/>
        <v>128600</v>
      </c>
    </row>
    <row r="201" spans="1:14" ht="25.5">
      <c r="A201" s="29" t="s">
        <v>189</v>
      </c>
      <c r="B201" s="4" t="s">
        <v>14</v>
      </c>
      <c r="C201" s="4" t="s">
        <v>16</v>
      </c>
      <c r="D201" s="4" t="s">
        <v>149</v>
      </c>
      <c r="E201" s="4" t="s">
        <v>200</v>
      </c>
      <c r="F201" s="4" t="s">
        <v>190</v>
      </c>
      <c r="G201" s="4" t="s">
        <v>0</v>
      </c>
      <c r="H201" s="4" t="s">
        <v>0</v>
      </c>
      <c r="I201" s="4" t="s">
        <v>0</v>
      </c>
      <c r="J201" s="11">
        <v>128600</v>
      </c>
      <c r="K201" s="11">
        <f t="shared" ref="K201:N201" si="120">K202</f>
        <v>0</v>
      </c>
      <c r="L201" s="11">
        <f t="shared" si="120"/>
        <v>0</v>
      </c>
      <c r="M201" s="19">
        <f t="shared" si="120"/>
        <v>0</v>
      </c>
      <c r="N201" s="11">
        <f t="shared" si="120"/>
        <v>128600</v>
      </c>
    </row>
    <row r="202" spans="1:14">
      <c r="A202" s="29" t="s">
        <v>201</v>
      </c>
      <c r="B202" s="4" t="s">
        <v>14</v>
      </c>
      <c r="C202" s="4" t="s">
        <v>16</v>
      </c>
      <c r="D202" s="4" t="s">
        <v>149</v>
      </c>
      <c r="E202" s="4" t="s">
        <v>200</v>
      </c>
      <c r="F202" s="4" t="s">
        <v>202</v>
      </c>
      <c r="G202" s="4" t="s">
        <v>0</v>
      </c>
      <c r="H202" s="4" t="s">
        <v>0</v>
      </c>
      <c r="I202" s="4" t="s">
        <v>0</v>
      </c>
      <c r="J202" s="11">
        <v>128600</v>
      </c>
      <c r="K202" s="11">
        <f>K205+K203+K204</f>
        <v>0</v>
      </c>
      <c r="L202" s="11">
        <f t="shared" ref="L202:N202" si="121">L205+L203+L204</f>
        <v>0</v>
      </c>
      <c r="M202" s="11">
        <f t="shared" si="121"/>
        <v>0</v>
      </c>
      <c r="N202" s="11">
        <f t="shared" si="121"/>
        <v>128600</v>
      </c>
    </row>
    <row r="203" spans="1:14">
      <c r="A203" s="29"/>
      <c r="B203" s="38" t="s">
        <v>14</v>
      </c>
      <c r="C203" s="38" t="s">
        <v>16</v>
      </c>
      <c r="D203" s="38" t="s">
        <v>149</v>
      </c>
      <c r="E203" s="38" t="s">
        <v>200</v>
      </c>
      <c r="F203" s="38" t="s">
        <v>202</v>
      </c>
      <c r="G203" s="38">
        <v>293</v>
      </c>
      <c r="H203" s="38" t="s">
        <v>0</v>
      </c>
      <c r="I203" s="38">
        <v>1144</v>
      </c>
      <c r="J203" s="11">
        <v>20000</v>
      </c>
      <c r="K203" s="11"/>
      <c r="L203" s="11"/>
      <c r="M203" s="23"/>
      <c r="N203" s="12">
        <f t="shared" ref="N203:N204" si="122">J203+K203+L203+M203</f>
        <v>20000</v>
      </c>
    </row>
    <row r="204" spans="1:14">
      <c r="A204" s="29"/>
      <c r="B204" s="38" t="s">
        <v>14</v>
      </c>
      <c r="C204" s="38" t="s">
        <v>16</v>
      </c>
      <c r="D204" s="38" t="s">
        <v>149</v>
      </c>
      <c r="E204" s="38" t="s">
        <v>200</v>
      </c>
      <c r="F204" s="38" t="s">
        <v>202</v>
      </c>
      <c r="G204" s="38">
        <v>295</v>
      </c>
      <c r="H204" s="38" t="s">
        <v>0</v>
      </c>
      <c r="I204" s="38">
        <v>1144</v>
      </c>
      <c r="J204" s="11">
        <v>15000</v>
      </c>
      <c r="K204" s="11"/>
      <c r="L204" s="11"/>
      <c r="M204" s="23"/>
      <c r="N204" s="12">
        <f t="shared" si="122"/>
        <v>15000</v>
      </c>
    </row>
    <row r="205" spans="1:14" ht="25.5">
      <c r="A205" s="37" t="s">
        <v>180</v>
      </c>
      <c r="B205" s="38" t="s">
        <v>14</v>
      </c>
      <c r="C205" s="38" t="s">
        <v>16</v>
      </c>
      <c r="D205" s="38" t="s">
        <v>149</v>
      </c>
      <c r="E205" s="38" t="s">
        <v>200</v>
      </c>
      <c r="F205" s="38" t="s">
        <v>202</v>
      </c>
      <c r="G205" s="38" t="s">
        <v>181</v>
      </c>
      <c r="H205" s="38" t="s">
        <v>0</v>
      </c>
      <c r="I205" s="38" t="s">
        <v>0</v>
      </c>
      <c r="J205" s="12">
        <v>93600</v>
      </c>
      <c r="K205" s="12">
        <f t="shared" ref="K205:M205" si="123">K206</f>
        <v>0</v>
      </c>
      <c r="L205" s="12">
        <f t="shared" si="123"/>
        <v>0</v>
      </c>
      <c r="M205" s="17">
        <f t="shared" si="123"/>
        <v>0</v>
      </c>
      <c r="N205" s="12">
        <f>N206</f>
        <v>93600</v>
      </c>
    </row>
    <row r="206" spans="1:14">
      <c r="A206" s="37" t="s">
        <v>182</v>
      </c>
      <c r="B206" s="38" t="s">
        <v>14</v>
      </c>
      <c r="C206" s="38" t="s">
        <v>16</v>
      </c>
      <c r="D206" s="38" t="s">
        <v>149</v>
      </c>
      <c r="E206" s="38" t="s">
        <v>200</v>
      </c>
      <c r="F206" s="38" t="s">
        <v>202</v>
      </c>
      <c r="G206" s="38" t="s">
        <v>181</v>
      </c>
      <c r="H206" s="38" t="s">
        <v>0</v>
      </c>
      <c r="I206" s="38" t="s">
        <v>183</v>
      </c>
      <c r="J206" s="12">
        <v>93600</v>
      </c>
      <c r="K206" s="12">
        <f t="shared" si="105"/>
        <v>0</v>
      </c>
      <c r="L206" s="12"/>
      <c r="M206" s="17"/>
      <c r="N206" s="12">
        <f>J206+K206+L206+M206</f>
        <v>93600</v>
      </c>
    </row>
    <row r="207" spans="1:14" ht="25.5">
      <c r="A207" s="29" t="s">
        <v>203</v>
      </c>
      <c r="B207" s="4" t="s">
        <v>14</v>
      </c>
      <c r="C207" s="4" t="s">
        <v>16</v>
      </c>
      <c r="D207" s="4" t="s">
        <v>149</v>
      </c>
      <c r="E207" s="4" t="s">
        <v>204</v>
      </c>
      <c r="F207" s="4" t="s">
        <v>0</v>
      </c>
      <c r="G207" s="4" t="s">
        <v>0</v>
      </c>
      <c r="H207" s="4" t="s">
        <v>0</v>
      </c>
      <c r="I207" s="4" t="s">
        <v>0</v>
      </c>
      <c r="J207" s="11">
        <v>5024025.76</v>
      </c>
      <c r="K207" s="11">
        <f t="shared" ref="K207:N207" si="124">K208</f>
        <v>0</v>
      </c>
      <c r="L207" s="11">
        <f t="shared" si="124"/>
        <v>0</v>
      </c>
      <c r="M207" s="19">
        <f t="shared" si="124"/>
        <v>0</v>
      </c>
      <c r="N207" s="11">
        <f t="shared" si="124"/>
        <v>5024025.76</v>
      </c>
    </row>
    <row r="208" spans="1:14" ht="25.5">
      <c r="A208" s="29" t="s">
        <v>39</v>
      </c>
      <c r="B208" s="4" t="s">
        <v>14</v>
      </c>
      <c r="C208" s="4" t="s">
        <v>16</v>
      </c>
      <c r="D208" s="4" t="s">
        <v>149</v>
      </c>
      <c r="E208" s="4" t="s">
        <v>204</v>
      </c>
      <c r="F208" s="4" t="s">
        <v>40</v>
      </c>
      <c r="G208" s="4" t="s">
        <v>0</v>
      </c>
      <c r="H208" s="4" t="s">
        <v>0</v>
      </c>
      <c r="I208" s="4" t="s">
        <v>0</v>
      </c>
      <c r="J208" s="11">
        <v>5024025.76</v>
      </c>
      <c r="K208" s="11">
        <f t="shared" ref="K208:N209" si="125">K209</f>
        <v>0</v>
      </c>
      <c r="L208" s="11">
        <f t="shared" si="125"/>
        <v>0</v>
      </c>
      <c r="M208" s="19">
        <f t="shared" si="125"/>
        <v>0</v>
      </c>
      <c r="N208" s="11">
        <f t="shared" si="125"/>
        <v>5024025.76</v>
      </c>
    </row>
    <row r="209" spans="1:14" ht="25.5">
      <c r="A209" s="29" t="s">
        <v>41</v>
      </c>
      <c r="B209" s="4" t="s">
        <v>14</v>
      </c>
      <c r="C209" s="4" t="s">
        <v>16</v>
      </c>
      <c r="D209" s="4" t="s">
        <v>149</v>
      </c>
      <c r="E209" s="4" t="s">
        <v>204</v>
      </c>
      <c r="F209" s="4" t="s">
        <v>42</v>
      </c>
      <c r="G209" s="4" t="s">
        <v>0</v>
      </c>
      <c r="H209" s="4" t="s">
        <v>0</v>
      </c>
      <c r="I209" s="4" t="s">
        <v>0</v>
      </c>
      <c r="J209" s="11">
        <v>5024025.76</v>
      </c>
      <c r="K209" s="11">
        <f t="shared" si="125"/>
        <v>0</v>
      </c>
      <c r="L209" s="11">
        <f t="shared" si="125"/>
        <v>0</v>
      </c>
      <c r="M209" s="19">
        <f t="shared" si="125"/>
        <v>0</v>
      </c>
      <c r="N209" s="11">
        <f t="shared" si="125"/>
        <v>5024025.76</v>
      </c>
    </row>
    <row r="210" spans="1:14">
      <c r="A210" s="29" t="s">
        <v>49</v>
      </c>
      <c r="B210" s="4" t="s">
        <v>14</v>
      </c>
      <c r="C210" s="4" t="s">
        <v>16</v>
      </c>
      <c r="D210" s="4" t="s">
        <v>149</v>
      </c>
      <c r="E210" s="4" t="s">
        <v>204</v>
      </c>
      <c r="F210" s="4" t="s">
        <v>50</v>
      </c>
      <c r="G210" s="4" t="s">
        <v>0</v>
      </c>
      <c r="H210" s="4" t="s">
        <v>0</v>
      </c>
      <c r="I210" s="4" t="s">
        <v>0</v>
      </c>
      <c r="J210" s="11">
        <v>5024025.76</v>
      </c>
      <c r="K210" s="11">
        <f>K212+K218+K221+K211+K215+K216+K217</f>
        <v>0</v>
      </c>
      <c r="L210" s="11">
        <f t="shared" ref="L210:N210" si="126">L212+L218+L221+L211+L215+L216+L217</f>
        <v>0</v>
      </c>
      <c r="M210" s="11">
        <f t="shared" si="126"/>
        <v>0</v>
      </c>
      <c r="N210" s="11">
        <f t="shared" si="126"/>
        <v>5024025.76</v>
      </c>
    </row>
    <row r="211" spans="1:14">
      <c r="A211" s="40" t="s">
        <v>369</v>
      </c>
      <c r="B211" s="38" t="s">
        <v>14</v>
      </c>
      <c r="C211" s="38" t="s">
        <v>16</v>
      </c>
      <c r="D211" s="38" t="s">
        <v>149</v>
      </c>
      <c r="E211" s="38" t="s">
        <v>204</v>
      </c>
      <c r="F211" s="38" t="s">
        <v>50</v>
      </c>
      <c r="G211" s="38">
        <v>222</v>
      </c>
      <c r="H211" s="38" t="s">
        <v>0</v>
      </c>
      <c r="I211" s="38">
        <v>1125</v>
      </c>
      <c r="J211" s="16">
        <v>0</v>
      </c>
      <c r="K211" s="16"/>
      <c r="L211" s="16"/>
      <c r="M211" s="23">
        <f>98352-98352</f>
        <v>0</v>
      </c>
      <c r="N211" s="12">
        <f>J211+K211+L211+M211</f>
        <v>0</v>
      </c>
    </row>
    <row r="212" spans="1:14">
      <c r="A212" s="37" t="s">
        <v>67</v>
      </c>
      <c r="B212" s="38" t="s">
        <v>14</v>
      </c>
      <c r="C212" s="38" t="s">
        <v>16</v>
      </c>
      <c r="D212" s="38" t="s">
        <v>149</v>
      </c>
      <c r="E212" s="38" t="s">
        <v>204</v>
      </c>
      <c r="F212" s="38" t="s">
        <v>50</v>
      </c>
      <c r="G212" s="38" t="s">
        <v>68</v>
      </c>
      <c r="H212" s="38" t="s">
        <v>0</v>
      </c>
      <c r="I212" s="38" t="s">
        <v>0</v>
      </c>
      <c r="J212" s="12">
        <v>2883476.2799999993</v>
      </c>
      <c r="K212" s="12">
        <f>K214+K213</f>
        <v>0</v>
      </c>
      <c r="L212" s="12">
        <f t="shared" ref="L212:N212" si="127">L214+L213</f>
        <v>0</v>
      </c>
      <c r="M212" s="12">
        <f t="shared" si="127"/>
        <v>0</v>
      </c>
      <c r="N212" s="12">
        <f t="shared" si="127"/>
        <v>2883476.2799999993</v>
      </c>
    </row>
    <row r="213" spans="1:14" ht="25.5">
      <c r="A213" s="40" t="s">
        <v>368</v>
      </c>
      <c r="B213" s="38" t="s">
        <v>14</v>
      </c>
      <c r="C213" s="38" t="s">
        <v>16</v>
      </c>
      <c r="D213" s="38" t="s">
        <v>149</v>
      </c>
      <c r="E213" s="38" t="s">
        <v>204</v>
      </c>
      <c r="F213" s="38" t="s">
        <v>50</v>
      </c>
      <c r="G213" s="38" t="s">
        <v>68</v>
      </c>
      <c r="H213" s="38" t="s">
        <v>0</v>
      </c>
      <c r="I213" s="38">
        <v>1140</v>
      </c>
      <c r="J213" s="12">
        <v>2651941.2799999993</v>
      </c>
      <c r="K213" s="12"/>
      <c r="L213" s="12"/>
      <c r="M213" s="17"/>
      <c r="N213" s="12">
        <f>J213+K213+L213+M213</f>
        <v>2651941.2799999993</v>
      </c>
    </row>
    <row r="214" spans="1:14">
      <c r="A214" s="37" t="s">
        <v>205</v>
      </c>
      <c r="B214" s="38" t="s">
        <v>14</v>
      </c>
      <c r="C214" s="38" t="s">
        <v>16</v>
      </c>
      <c r="D214" s="38" t="s">
        <v>149</v>
      </c>
      <c r="E214" s="38" t="s">
        <v>204</v>
      </c>
      <c r="F214" s="38" t="s">
        <v>50</v>
      </c>
      <c r="G214" s="38" t="s">
        <v>68</v>
      </c>
      <c r="H214" s="38" t="s">
        <v>0</v>
      </c>
      <c r="I214" s="38" t="s">
        <v>206</v>
      </c>
      <c r="J214" s="12">
        <v>231535</v>
      </c>
      <c r="K214" s="12">
        <f>K218+K219</f>
        <v>0</v>
      </c>
      <c r="L214" s="12"/>
      <c r="M214" s="17"/>
      <c r="N214" s="12">
        <f>J214+K214+L214+M214</f>
        <v>231535</v>
      </c>
    </row>
    <row r="215" spans="1:14">
      <c r="A215" s="40" t="s">
        <v>370</v>
      </c>
      <c r="B215" s="38" t="s">
        <v>14</v>
      </c>
      <c r="C215" s="38" t="s">
        <v>16</v>
      </c>
      <c r="D215" s="38" t="s">
        <v>149</v>
      </c>
      <c r="E215" s="38" t="s">
        <v>204</v>
      </c>
      <c r="F215" s="38" t="s">
        <v>50</v>
      </c>
      <c r="G215" s="38">
        <v>310</v>
      </c>
      <c r="H215" s="38" t="s">
        <v>0</v>
      </c>
      <c r="I215" s="38">
        <v>1116</v>
      </c>
      <c r="J215" s="12">
        <v>156619</v>
      </c>
      <c r="K215" s="12"/>
      <c r="L215" s="12"/>
      <c r="M215" s="17"/>
      <c r="N215" s="12">
        <f>J215+K215+L215+M215</f>
        <v>156619</v>
      </c>
    </row>
    <row r="216" spans="1:14">
      <c r="A216" s="40" t="s">
        <v>384</v>
      </c>
      <c r="B216" s="38" t="s">
        <v>14</v>
      </c>
      <c r="C216" s="38" t="s">
        <v>16</v>
      </c>
      <c r="D216" s="38" t="s">
        <v>149</v>
      </c>
      <c r="E216" s="38" t="s">
        <v>204</v>
      </c>
      <c r="F216" s="38" t="s">
        <v>50</v>
      </c>
      <c r="G216" s="38">
        <v>341</v>
      </c>
      <c r="H216" s="38" t="s">
        <v>0</v>
      </c>
      <c r="I216" s="38">
        <v>1119</v>
      </c>
      <c r="J216" s="12">
        <v>250836</v>
      </c>
      <c r="K216" s="12"/>
      <c r="L216" s="12"/>
      <c r="M216" s="17"/>
      <c r="N216" s="12">
        <f>J216+K216+L216+M216</f>
        <v>250836</v>
      </c>
    </row>
    <row r="217" spans="1:14">
      <c r="A217" s="40" t="s">
        <v>384</v>
      </c>
      <c r="B217" s="38" t="s">
        <v>14</v>
      </c>
      <c r="C217" s="38" t="s">
        <v>16</v>
      </c>
      <c r="D217" s="38" t="s">
        <v>149</v>
      </c>
      <c r="E217" s="38" t="s">
        <v>204</v>
      </c>
      <c r="F217" s="38" t="s">
        <v>50</v>
      </c>
      <c r="G217" s="38">
        <v>341</v>
      </c>
      <c r="H217" s="39" t="s">
        <v>372</v>
      </c>
      <c r="I217" s="38">
        <v>1119</v>
      </c>
      <c r="J217" s="12">
        <v>250836</v>
      </c>
      <c r="K217" s="12"/>
      <c r="L217" s="12"/>
      <c r="M217" s="17"/>
      <c r="N217" s="12">
        <f>J217+K217+L217+M217</f>
        <v>250836</v>
      </c>
    </row>
    <row r="218" spans="1:14" ht="25.5">
      <c r="A218" s="40" t="s">
        <v>371</v>
      </c>
      <c r="B218" s="38" t="s">
        <v>14</v>
      </c>
      <c r="C218" s="38" t="s">
        <v>16</v>
      </c>
      <c r="D218" s="38" t="s">
        <v>149</v>
      </c>
      <c r="E218" s="38" t="s">
        <v>204</v>
      </c>
      <c r="F218" s="38" t="s">
        <v>50</v>
      </c>
      <c r="G218" s="38">
        <v>346</v>
      </c>
      <c r="H218" s="38" t="s">
        <v>0</v>
      </c>
      <c r="I218" s="38" t="s">
        <v>0</v>
      </c>
      <c r="J218" s="12">
        <v>1328258.48</v>
      </c>
      <c r="K218" s="12">
        <f>K219+K220</f>
        <v>0</v>
      </c>
      <c r="L218" s="12">
        <f t="shared" ref="L218:N218" si="128">L219+L220</f>
        <v>0</v>
      </c>
      <c r="M218" s="12">
        <f t="shared" si="128"/>
        <v>0</v>
      </c>
      <c r="N218" s="12">
        <f t="shared" si="128"/>
        <v>1328258.48</v>
      </c>
    </row>
    <row r="219" spans="1:14" ht="25.5">
      <c r="A219" s="40" t="s">
        <v>47</v>
      </c>
      <c r="B219" s="38" t="s">
        <v>14</v>
      </c>
      <c r="C219" s="38" t="s">
        <v>16</v>
      </c>
      <c r="D219" s="38" t="s">
        <v>149</v>
      </c>
      <c r="E219" s="38" t="s">
        <v>204</v>
      </c>
      <c r="F219" s="38" t="s">
        <v>50</v>
      </c>
      <c r="G219" s="38">
        <v>346</v>
      </c>
      <c r="H219" s="38" t="s">
        <v>0</v>
      </c>
      <c r="I219" s="38">
        <v>1123</v>
      </c>
      <c r="J219" s="12">
        <v>654671.5</v>
      </c>
      <c r="K219" s="12">
        <f>K221+K222</f>
        <v>0</v>
      </c>
      <c r="L219" s="12"/>
      <c r="M219" s="17">
        <f>574206.5-J219+80465</f>
        <v>0</v>
      </c>
      <c r="N219" s="12">
        <f>J219+K219+L219+M219</f>
        <v>654671.5</v>
      </c>
    </row>
    <row r="220" spans="1:14" ht="25.5">
      <c r="A220" s="40" t="s">
        <v>47</v>
      </c>
      <c r="B220" s="38" t="s">
        <v>14</v>
      </c>
      <c r="C220" s="38" t="s">
        <v>16</v>
      </c>
      <c r="D220" s="38" t="s">
        <v>149</v>
      </c>
      <c r="E220" s="38" t="s">
        <v>204</v>
      </c>
      <c r="F220" s="38" t="s">
        <v>50</v>
      </c>
      <c r="G220" s="38">
        <v>346</v>
      </c>
      <c r="H220" s="39" t="s">
        <v>372</v>
      </c>
      <c r="I220" s="38">
        <v>1123</v>
      </c>
      <c r="J220" s="12">
        <v>673586.98</v>
      </c>
      <c r="K220" s="12">
        <f>K222+K223</f>
        <v>0</v>
      </c>
      <c r="L220" s="12"/>
      <c r="M220" s="17"/>
      <c r="N220" s="12">
        <f>J220+K220+L220+M220</f>
        <v>673586.98</v>
      </c>
    </row>
    <row r="221" spans="1:14" ht="38.25">
      <c r="A221" s="37" t="s">
        <v>55</v>
      </c>
      <c r="B221" s="38" t="s">
        <v>14</v>
      </c>
      <c r="C221" s="38" t="s">
        <v>16</v>
      </c>
      <c r="D221" s="38" t="s">
        <v>149</v>
      </c>
      <c r="E221" s="38" t="s">
        <v>204</v>
      </c>
      <c r="F221" s="38" t="s">
        <v>50</v>
      </c>
      <c r="G221" s="38" t="s">
        <v>56</v>
      </c>
      <c r="H221" s="38" t="s">
        <v>0</v>
      </c>
      <c r="I221" s="38" t="s">
        <v>0</v>
      </c>
      <c r="J221" s="12">
        <v>154000</v>
      </c>
      <c r="K221" s="12">
        <f t="shared" ref="K221:N221" si="129">K222</f>
        <v>0</v>
      </c>
      <c r="L221" s="12">
        <f t="shared" si="129"/>
        <v>0</v>
      </c>
      <c r="M221" s="17">
        <f t="shared" si="129"/>
        <v>0</v>
      </c>
      <c r="N221" s="12">
        <f t="shared" si="129"/>
        <v>154000</v>
      </c>
    </row>
    <row r="222" spans="1:14" ht="25.5">
      <c r="A222" s="37" t="s">
        <v>207</v>
      </c>
      <c r="B222" s="38" t="s">
        <v>14</v>
      </c>
      <c r="C222" s="38" t="s">
        <v>16</v>
      </c>
      <c r="D222" s="38" t="s">
        <v>149</v>
      </c>
      <c r="E222" s="38" t="s">
        <v>204</v>
      </c>
      <c r="F222" s="38" t="s">
        <v>50</v>
      </c>
      <c r="G222" s="38" t="s">
        <v>56</v>
      </c>
      <c r="H222" s="38" t="s">
        <v>0</v>
      </c>
      <c r="I222" s="38" t="s">
        <v>58</v>
      </c>
      <c r="J222" s="12">
        <v>154000</v>
      </c>
      <c r="K222" s="12">
        <f t="shared" si="105"/>
        <v>0</v>
      </c>
      <c r="L222" s="12"/>
      <c r="M222" s="17"/>
      <c r="N222" s="12">
        <f>J222+K222+L222+M222</f>
        <v>154000</v>
      </c>
    </row>
    <row r="223" spans="1:14" hidden="1">
      <c r="A223" s="29" t="s">
        <v>208</v>
      </c>
      <c r="B223" s="4" t="s">
        <v>14</v>
      </c>
      <c r="C223" s="4" t="s">
        <v>16</v>
      </c>
      <c r="D223" s="4" t="s">
        <v>149</v>
      </c>
      <c r="E223" s="4" t="s">
        <v>209</v>
      </c>
      <c r="F223" s="4" t="s">
        <v>0</v>
      </c>
      <c r="G223" s="4" t="s">
        <v>0</v>
      </c>
      <c r="H223" s="4" t="s">
        <v>0</v>
      </c>
      <c r="I223" s="4" t="s">
        <v>0</v>
      </c>
      <c r="J223" s="11">
        <v>0</v>
      </c>
      <c r="K223" s="12">
        <f t="shared" ref="K223:N286" si="130">K224+K225</f>
        <v>0</v>
      </c>
      <c r="L223" s="11"/>
      <c r="M223" s="17"/>
      <c r="N223" s="11">
        <v>0</v>
      </c>
    </row>
    <row r="224" spans="1:14" hidden="1">
      <c r="A224" s="29" t="s">
        <v>208</v>
      </c>
      <c r="B224" s="4" t="s">
        <v>14</v>
      </c>
      <c r="C224" s="4" t="s">
        <v>16</v>
      </c>
      <c r="D224" s="4" t="s">
        <v>149</v>
      </c>
      <c r="E224" s="4" t="s">
        <v>209</v>
      </c>
      <c r="F224" s="4" t="s">
        <v>0</v>
      </c>
      <c r="G224" s="4" t="s">
        <v>0</v>
      </c>
      <c r="H224" s="4" t="s">
        <v>0</v>
      </c>
      <c r="I224" s="4" t="s">
        <v>0</v>
      </c>
      <c r="J224" s="11">
        <v>0</v>
      </c>
      <c r="K224" s="12">
        <f t="shared" si="130"/>
        <v>0</v>
      </c>
      <c r="L224" s="11"/>
      <c r="M224" s="17"/>
      <c r="N224" s="11">
        <v>0</v>
      </c>
    </row>
    <row r="225" spans="1:14" ht="25.5" hidden="1">
      <c r="A225" s="29" t="s">
        <v>39</v>
      </c>
      <c r="B225" s="4" t="s">
        <v>14</v>
      </c>
      <c r="C225" s="4" t="s">
        <v>16</v>
      </c>
      <c r="D225" s="4" t="s">
        <v>149</v>
      </c>
      <c r="E225" s="4" t="s">
        <v>209</v>
      </c>
      <c r="F225" s="4" t="s">
        <v>40</v>
      </c>
      <c r="G225" s="4" t="s">
        <v>0</v>
      </c>
      <c r="H225" s="4" t="s">
        <v>0</v>
      </c>
      <c r="I225" s="4" t="s">
        <v>0</v>
      </c>
      <c r="J225" s="11">
        <v>0</v>
      </c>
      <c r="K225" s="12">
        <f t="shared" si="130"/>
        <v>0</v>
      </c>
      <c r="L225" s="11"/>
      <c r="M225" s="17"/>
      <c r="N225" s="11">
        <v>0</v>
      </c>
    </row>
    <row r="226" spans="1:14" ht="25.5" hidden="1">
      <c r="A226" s="29" t="s">
        <v>41</v>
      </c>
      <c r="B226" s="4" t="s">
        <v>14</v>
      </c>
      <c r="C226" s="4" t="s">
        <v>16</v>
      </c>
      <c r="D226" s="4" t="s">
        <v>149</v>
      </c>
      <c r="E226" s="4" t="s">
        <v>209</v>
      </c>
      <c r="F226" s="4" t="s">
        <v>42</v>
      </c>
      <c r="G226" s="4" t="s">
        <v>0</v>
      </c>
      <c r="H226" s="4" t="s">
        <v>0</v>
      </c>
      <c r="I226" s="4" t="s">
        <v>0</v>
      </c>
      <c r="J226" s="11">
        <v>0</v>
      </c>
      <c r="K226" s="12">
        <f t="shared" si="130"/>
        <v>0</v>
      </c>
      <c r="L226" s="11"/>
      <c r="M226" s="17"/>
      <c r="N226" s="11">
        <v>0</v>
      </c>
    </row>
    <row r="227" spans="1:14" hidden="1">
      <c r="A227" s="29" t="s">
        <v>49</v>
      </c>
      <c r="B227" s="4" t="s">
        <v>14</v>
      </c>
      <c r="C227" s="4" t="s">
        <v>16</v>
      </c>
      <c r="D227" s="4" t="s">
        <v>149</v>
      </c>
      <c r="E227" s="4" t="s">
        <v>209</v>
      </c>
      <c r="F227" s="4" t="s">
        <v>50</v>
      </c>
      <c r="G227" s="4" t="s">
        <v>0</v>
      </c>
      <c r="H227" s="4" t="s">
        <v>0</v>
      </c>
      <c r="I227" s="4" t="s">
        <v>0</v>
      </c>
      <c r="J227" s="11">
        <v>0</v>
      </c>
      <c r="K227" s="12">
        <f t="shared" si="130"/>
        <v>0</v>
      </c>
      <c r="L227" s="11"/>
      <c r="M227" s="17"/>
      <c r="N227" s="11">
        <v>0</v>
      </c>
    </row>
    <row r="228" spans="1:14">
      <c r="A228" s="29" t="s">
        <v>341</v>
      </c>
      <c r="B228" s="4" t="s">
        <v>14</v>
      </c>
      <c r="C228" s="30" t="s">
        <v>348</v>
      </c>
      <c r="D228" s="38"/>
      <c r="E228" s="38"/>
      <c r="F228" s="38"/>
      <c r="G228" s="4"/>
      <c r="H228" s="4"/>
      <c r="I228" s="4"/>
      <c r="J228" s="11">
        <v>3553600</v>
      </c>
      <c r="K228" s="11">
        <f>K229</f>
        <v>0</v>
      </c>
      <c r="L228" s="11">
        <f t="shared" ref="L228:N228" si="131">L229</f>
        <v>0</v>
      </c>
      <c r="M228" s="19">
        <f t="shared" si="131"/>
        <v>0</v>
      </c>
      <c r="N228" s="11">
        <f t="shared" si="131"/>
        <v>3553600</v>
      </c>
    </row>
    <row r="229" spans="1:14" ht="67.5">
      <c r="A229" s="41" t="s">
        <v>342</v>
      </c>
      <c r="B229" s="39" t="s">
        <v>14</v>
      </c>
      <c r="C229" s="42" t="s">
        <v>349</v>
      </c>
      <c r="D229" s="42" t="s">
        <v>349</v>
      </c>
      <c r="E229" s="43" t="s">
        <v>350</v>
      </c>
      <c r="F229" s="38"/>
      <c r="G229" s="38"/>
      <c r="H229" s="4"/>
      <c r="I229" s="4"/>
      <c r="J229" s="11">
        <v>3553600</v>
      </c>
      <c r="K229" s="11">
        <f>K230+K231+K233+K232+K234+K235+K236+K240</f>
        <v>0</v>
      </c>
      <c r="L229" s="11">
        <f t="shared" ref="L229:N229" si="132">L230+L231+L233+L232+L234+L235+L236+L240</f>
        <v>0</v>
      </c>
      <c r="M229" s="19">
        <f t="shared" si="132"/>
        <v>0</v>
      </c>
      <c r="N229" s="11">
        <f t="shared" si="132"/>
        <v>3553600</v>
      </c>
    </row>
    <row r="230" spans="1:14">
      <c r="A230" s="37" t="s">
        <v>31</v>
      </c>
      <c r="B230" s="39" t="s">
        <v>14</v>
      </c>
      <c r="C230" s="42" t="s">
        <v>349</v>
      </c>
      <c r="D230" s="42" t="s">
        <v>349</v>
      </c>
      <c r="E230" s="43" t="s">
        <v>350</v>
      </c>
      <c r="F230" s="38">
        <v>121</v>
      </c>
      <c r="G230" s="38">
        <v>211</v>
      </c>
      <c r="H230" s="38" t="s">
        <v>351</v>
      </c>
      <c r="I230" s="38"/>
      <c r="J230" s="16">
        <v>1809964.52</v>
      </c>
      <c r="K230" s="12">
        <f t="shared" si="130"/>
        <v>0</v>
      </c>
      <c r="L230" s="11"/>
      <c r="M230" s="17"/>
      <c r="N230" s="44">
        <f t="shared" ref="N230:N235" si="133">J230+K230+L230+M230</f>
        <v>1809964.52</v>
      </c>
    </row>
    <row r="231" spans="1:14">
      <c r="A231" s="37"/>
      <c r="B231" s="39" t="s">
        <v>14</v>
      </c>
      <c r="C231" s="42" t="s">
        <v>349</v>
      </c>
      <c r="D231" s="42" t="s">
        <v>349</v>
      </c>
      <c r="E231" s="43" t="s">
        <v>350</v>
      </c>
      <c r="F231" s="38">
        <v>121</v>
      </c>
      <c r="G231" s="38">
        <v>266</v>
      </c>
      <c r="H231" s="38" t="s">
        <v>351</v>
      </c>
      <c r="I231" s="38"/>
      <c r="J231" s="11">
        <v>13808.22</v>
      </c>
      <c r="K231" s="12">
        <f t="shared" si="130"/>
        <v>0</v>
      </c>
      <c r="L231" s="11"/>
      <c r="M231" s="17"/>
      <c r="N231" s="44">
        <f t="shared" si="133"/>
        <v>13808.22</v>
      </c>
    </row>
    <row r="232" spans="1:14">
      <c r="A232" s="37"/>
      <c r="B232" s="39" t="s">
        <v>14</v>
      </c>
      <c r="C232" s="42" t="s">
        <v>349</v>
      </c>
      <c r="D232" s="42" t="s">
        <v>349</v>
      </c>
      <c r="E232" s="43" t="s">
        <v>350</v>
      </c>
      <c r="F232" s="38">
        <v>122</v>
      </c>
      <c r="G232" s="38">
        <v>212</v>
      </c>
      <c r="H232" s="38"/>
      <c r="I232" s="38">
        <v>1104</v>
      </c>
      <c r="J232" s="16">
        <v>16800</v>
      </c>
      <c r="K232" s="12">
        <f t="shared" si="130"/>
        <v>0</v>
      </c>
      <c r="L232" s="11"/>
      <c r="M232" s="17"/>
      <c r="N232" s="44">
        <f t="shared" si="133"/>
        <v>16800</v>
      </c>
    </row>
    <row r="233" spans="1:14">
      <c r="A233" s="37"/>
      <c r="B233" s="39" t="s">
        <v>14</v>
      </c>
      <c r="C233" s="42" t="s">
        <v>349</v>
      </c>
      <c r="D233" s="42" t="s">
        <v>349</v>
      </c>
      <c r="E233" s="43" t="s">
        <v>350</v>
      </c>
      <c r="F233" s="38">
        <v>122</v>
      </c>
      <c r="G233" s="38">
        <v>214</v>
      </c>
      <c r="H233" s="38"/>
      <c r="I233" s="38">
        <v>1101</v>
      </c>
      <c r="J233" s="16">
        <v>370000</v>
      </c>
      <c r="K233" s="12">
        <f t="shared" si="130"/>
        <v>0</v>
      </c>
      <c r="L233" s="11"/>
      <c r="M233" s="17">
        <f>370000-J233</f>
        <v>0</v>
      </c>
      <c r="N233" s="44">
        <f t="shared" si="133"/>
        <v>370000</v>
      </c>
    </row>
    <row r="234" spans="1:14">
      <c r="A234" s="37"/>
      <c r="B234" s="39" t="s">
        <v>14</v>
      </c>
      <c r="C234" s="42" t="s">
        <v>349</v>
      </c>
      <c r="D234" s="42" t="s">
        <v>349</v>
      </c>
      <c r="E234" s="43" t="s">
        <v>350</v>
      </c>
      <c r="F234" s="38">
        <v>122</v>
      </c>
      <c r="G234" s="38">
        <v>226</v>
      </c>
      <c r="H234" s="38"/>
      <c r="I234" s="38">
        <v>1104</v>
      </c>
      <c r="J234" s="16">
        <v>231000</v>
      </c>
      <c r="K234" s="12">
        <f t="shared" si="130"/>
        <v>0</v>
      </c>
      <c r="L234" s="11"/>
      <c r="M234" s="17"/>
      <c r="N234" s="44">
        <f t="shared" si="133"/>
        <v>231000</v>
      </c>
    </row>
    <row r="235" spans="1:14">
      <c r="A235" s="37" t="s">
        <v>343</v>
      </c>
      <c r="B235" s="39" t="s">
        <v>14</v>
      </c>
      <c r="C235" s="42" t="s">
        <v>349</v>
      </c>
      <c r="D235" s="42" t="s">
        <v>349</v>
      </c>
      <c r="E235" s="43" t="s">
        <v>350</v>
      </c>
      <c r="F235" s="38">
        <v>129</v>
      </c>
      <c r="G235" s="38">
        <v>213</v>
      </c>
      <c r="H235" s="38" t="s">
        <v>351</v>
      </c>
      <c r="I235" s="38"/>
      <c r="J235" s="16">
        <v>546609.29</v>
      </c>
      <c r="K235" s="12">
        <f>K236+K238</f>
        <v>0</v>
      </c>
      <c r="L235" s="11"/>
      <c r="M235" s="17">
        <f>546609.29-J235</f>
        <v>0</v>
      </c>
      <c r="N235" s="44">
        <f t="shared" si="133"/>
        <v>546609.29</v>
      </c>
    </row>
    <row r="236" spans="1:14">
      <c r="A236" s="40"/>
      <c r="B236" s="39" t="s">
        <v>14</v>
      </c>
      <c r="C236" s="30" t="s">
        <v>349</v>
      </c>
      <c r="D236" s="30" t="s">
        <v>349</v>
      </c>
      <c r="E236" s="4" t="s">
        <v>350</v>
      </c>
      <c r="F236" s="4">
        <v>242</v>
      </c>
      <c r="G236" s="38"/>
      <c r="H236" s="38"/>
      <c r="I236" s="4"/>
      <c r="J236" s="16">
        <v>97000</v>
      </c>
      <c r="K236" s="11">
        <f>K238+K237+K239</f>
        <v>0</v>
      </c>
      <c r="L236" s="11">
        <f t="shared" ref="L236:N236" si="134">L238+L237+L239</f>
        <v>0</v>
      </c>
      <c r="M236" s="11">
        <f t="shared" si="134"/>
        <v>0</v>
      </c>
      <c r="N236" s="11">
        <f t="shared" si="134"/>
        <v>97000</v>
      </c>
    </row>
    <row r="237" spans="1:14">
      <c r="A237" s="40" t="s">
        <v>373</v>
      </c>
      <c r="B237" s="39" t="s">
        <v>14</v>
      </c>
      <c r="C237" s="42" t="s">
        <v>349</v>
      </c>
      <c r="D237" s="42" t="s">
        <v>349</v>
      </c>
      <c r="E237" s="43" t="s">
        <v>350</v>
      </c>
      <c r="F237" s="38">
        <v>242</v>
      </c>
      <c r="G237" s="38">
        <v>226</v>
      </c>
      <c r="H237" s="38" t="s">
        <v>351</v>
      </c>
      <c r="I237" s="38">
        <v>1136</v>
      </c>
      <c r="J237" s="16">
        <v>52000</v>
      </c>
      <c r="K237" s="11"/>
      <c r="L237" s="11"/>
      <c r="M237" s="23"/>
      <c r="N237" s="44">
        <f>J237+K237+L237+M237</f>
        <v>52000</v>
      </c>
    </row>
    <row r="238" spans="1:14">
      <c r="A238" s="40" t="s">
        <v>344</v>
      </c>
      <c r="B238" s="39" t="s">
        <v>14</v>
      </c>
      <c r="C238" s="42" t="s">
        <v>349</v>
      </c>
      <c r="D238" s="42" t="s">
        <v>349</v>
      </c>
      <c r="E238" s="43" t="s">
        <v>350</v>
      </c>
      <c r="F238" s="38">
        <v>242</v>
      </c>
      <c r="G238" s="38">
        <v>310</v>
      </c>
      <c r="H238" s="38" t="s">
        <v>351</v>
      </c>
      <c r="I238" s="38">
        <v>1116</v>
      </c>
      <c r="J238" s="11">
        <v>30000</v>
      </c>
      <c r="K238" s="12">
        <f>K240+K241</f>
        <v>0</v>
      </c>
      <c r="L238" s="11"/>
      <c r="M238" s="17"/>
      <c r="N238" s="44">
        <f>J238+K238+L238+M238</f>
        <v>30000</v>
      </c>
    </row>
    <row r="239" spans="1:14">
      <c r="A239" s="40"/>
      <c r="B239" s="39" t="s">
        <v>14</v>
      </c>
      <c r="C239" s="42" t="s">
        <v>349</v>
      </c>
      <c r="D239" s="42" t="s">
        <v>349</v>
      </c>
      <c r="E239" s="43" t="s">
        <v>350</v>
      </c>
      <c r="F239" s="38">
        <v>242</v>
      </c>
      <c r="G239" s="38">
        <v>346</v>
      </c>
      <c r="H239" s="38" t="s">
        <v>351</v>
      </c>
      <c r="I239" s="38">
        <v>1123</v>
      </c>
      <c r="J239" s="11">
        <v>15000</v>
      </c>
      <c r="K239" s="12"/>
      <c r="L239" s="11"/>
      <c r="M239" s="17"/>
      <c r="N239" s="44">
        <f>J239+K239+L239+M239</f>
        <v>15000</v>
      </c>
    </row>
    <row r="240" spans="1:14" ht="38.25">
      <c r="A240" s="29" t="s">
        <v>345</v>
      </c>
      <c r="B240" s="39" t="s">
        <v>14</v>
      </c>
      <c r="C240" s="30" t="s">
        <v>349</v>
      </c>
      <c r="D240" s="30" t="s">
        <v>349</v>
      </c>
      <c r="E240" s="4" t="s">
        <v>350</v>
      </c>
      <c r="F240" s="4">
        <v>244</v>
      </c>
      <c r="G240" s="4"/>
      <c r="H240" s="4"/>
      <c r="I240" s="4"/>
      <c r="J240" s="11">
        <v>468417.97</v>
      </c>
      <c r="K240" s="11">
        <f>K241+K242+K244+K243+K245</f>
        <v>0</v>
      </c>
      <c r="L240" s="11">
        <f t="shared" ref="L240:N240" si="135">L241+L242+L244+L243+L245</f>
        <v>0</v>
      </c>
      <c r="M240" s="11">
        <f t="shared" si="135"/>
        <v>0</v>
      </c>
      <c r="N240" s="11">
        <f t="shared" si="135"/>
        <v>468417.97</v>
      </c>
    </row>
    <row r="241" spans="1:15">
      <c r="A241" s="40" t="s">
        <v>346</v>
      </c>
      <c r="B241" s="39" t="s">
        <v>14</v>
      </c>
      <c r="C241" s="42" t="s">
        <v>349</v>
      </c>
      <c r="D241" s="42" t="s">
        <v>349</v>
      </c>
      <c r="E241" s="43" t="s">
        <v>350</v>
      </c>
      <c r="F241" s="38">
        <v>244</v>
      </c>
      <c r="G241" s="38">
        <v>226</v>
      </c>
      <c r="H241" s="38" t="s">
        <v>351</v>
      </c>
      <c r="I241" s="38">
        <v>1140</v>
      </c>
      <c r="J241" s="11">
        <v>116707.33999999997</v>
      </c>
      <c r="K241" s="12">
        <f>K242+K244</f>
        <v>0</v>
      </c>
      <c r="L241" s="11"/>
      <c r="M241" s="17">
        <f>116707.34-J241</f>
        <v>0</v>
      </c>
      <c r="N241" s="44">
        <f>J241+K241+L241+M241</f>
        <v>116707.33999999997</v>
      </c>
    </row>
    <row r="242" spans="1:15">
      <c r="A242" s="40" t="s">
        <v>344</v>
      </c>
      <c r="B242" s="39" t="s">
        <v>14</v>
      </c>
      <c r="C242" s="42" t="s">
        <v>349</v>
      </c>
      <c r="D242" s="42" t="s">
        <v>349</v>
      </c>
      <c r="E242" s="43" t="s">
        <v>350</v>
      </c>
      <c r="F242" s="38">
        <v>244</v>
      </c>
      <c r="G242" s="38">
        <v>310</v>
      </c>
      <c r="H242" s="38" t="s">
        <v>351</v>
      </c>
      <c r="I242" s="38">
        <v>1116</v>
      </c>
      <c r="J242" s="11">
        <v>114000</v>
      </c>
      <c r="K242" s="12">
        <f>K244+K246</f>
        <v>0</v>
      </c>
      <c r="L242" s="11"/>
      <c r="M242" s="17"/>
      <c r="N242" s="44">
        <f>J242+K242+L242+M242</f>
        <v>114000</v>
      </c>
    </row>
    <row r="243" spans="1:15">
      <c r="A243" s="40"/>
      <c r="B243" s="39" t="s">
        <v>14</v>
      </c>
      <c r="C243" s="42" t="s">
        <v>349</v>
      </c>
      <c r="D243" s="42" t="s">
        <v>349</v>
      </c>
      <c r="E243" s="43" t="s">
        <v>350</v>
      </c>
      <c r="F243" s="38">
        <v>244</v>
      </c>
      <c r="G243" s="38">
        <v>342</v>
      </c>
      <c r="H243" s="38" t="s">
        <v>351</v>
      </c>
      <c r="I243" s="38">
        <v>1120</v>
      </c>
      <c r="J243" s="11">
        <v>0</v>
      </c>
      <c r="K243" s="12"/>
      <c r="L243" s="11"/>
      <c r="M243" s="17">
        <f>4000-4000</f>
        <v>0</v>
      </c>
      <c r="N243" s="44">
        <f>J243+K243+L243+M243</f>
        <v>0</v>
      </c>
    </row>
    <row r="244" spans="1:15">
      <c r="A244" s="37" t="s">
        <v>347</v>
      </c>
      <c r="B244" s="39" t="s">
        <v>14</v>
      </c>
      <c r="C244" s="42" t="s">
        <v>349</v>
      </c>
      <c r="D244" s="42" t="s">
        <v>349</v>
      </c>
      <c r="E244" s="43" t="s">
        <v>350</v>
      </c>
      <c r="F244" s="38">
        <v>244</v>
      </c>
      <c r="G244" s="38">
        <v>346</v>
      </c>
      <c r="H244" s="38" t="s">
        <v>351</v>
      </c>
      <c r="I244" s="38">
        <v>1123</v>
      </c>
      <c r="J244" s="11">
        <v>233475.13</v>
      </c>
      <c r="K244" s="12">
        <f>K246+K247</f>
        <v>0</v>
      </c>
      <c r="L244" s="16"/>
      <c r="M244" s="17"/>
      <c r="N244" s="44">
        <f>J244+K244+L244+M244</f>
        <v>233475.13</v>
      </c>
    </row>
    <row r="245" spans="1:15">
      <c r="A245" s="37"/>
      <c r="B245" s="39" t="s">
        <v>14</v>
      </c>
      <c r="C245" s="42" t="s">
        <v>349</v>
      </c>
      <c r="D245" s="42" t="s">
        <v>349</v>
      </c>
      <c r="E245" s="43" t="s">
        <v>350</v>
      </c>
      <c r="F245" s="38">
        <v>244</v>
      </c>
      <c r="G245" s="38">
        <v>349</v>
      </c>
      <c r="H245" s="38" t="s">
        <v>351</v>
      </c>
      <c r="I245" s="38">
        <v>1148</v>
      </c>
      <c r="J245" s="11">
        <v>4235.5</v>
      </c>
      <c r="K245" s="12"/>
      <c r="L245" s="16"/>
      <c r="M245" s="17"/>
      <c r="N245" s="44">
        <f>J245+K245+L245+M245</f>
        <v>4235.5</v>
      </c>
    </row>
    <row r="246" spans="1:15">
      <c r="A246" s="29" t="s">
        <v>352</v>
      </c>
      <c r="B246" s="4" t="s">
        <v>14</v>
      </c>
      <c r="C246" s="4" t="s">
        <v>36</v>
      </c>
      <c r="D246" s="4" t="s">
        <v>0</v>
      </c>
      <c r="E246" s="4" t="s">
        <v>0</v>
      </c>
      <c r="F246" s="4" t="s">
        <v>0</v>
      </c>
      <c r="G246" s="4" t="s">
        <v>0</v>
      </c>
      <c r="H246" s="4" t="s">
        <v>0</v>
      </c>
      <c r="I246" s="4" t="s">
        <v>0</v>
      </c>
      <c r="J246" s="11">
        <v>2403908.1</v>
      </c>
      <c r="K246" s="11">
        <f>K247+K254</f>
        <v>0</v>
      </c>
      <c r="L246" s="11">
        <f t="shared" ref="L246:N246" si="136">L247+L254</f>
        <v>0</v>
      </c>
      <c r="M246" s="19">
        <f t="shared" si="136"/>
        <v>0</v>
      </c>
      <c r="N246" s="11">
        <f t="shared" si="136"/>
        <v>2403908.1</v>
      </c>
    </row>
    <row r="247" spans="1:15">
      <c r="A247" s="45" t="s">
        <v>353</v>
      </c>
      <c r="B247" s="39" t="s">
        <v>14</v>
      </c>
      <c r="C247" s="46" t="s">
        <v>36</v>
      </c>
      <c r="D247" s="46" t="s">
        <v>60</v>
      </c>
      <c r="E247" s="4" t="s">
        <v>355</v>
      </c>
      <c r="F247" s="4"/>
      <c r="G247" s="4"/>
      <c r="H247" s="4"/>
      <c r="I247" s="4"/>
      <c r="J247" s="47">
        <v>176300</v>
      </c>
      <c r="K247" s="11">
        <f>K249</f>
        <v>0</v>
      </c>
      <c r="L247" s="11">
        <f t="shared" ref="L247:N247" si="137">L249</f>
        <v>0</v>
      </c>
      <c r="M247" s="19">
        <f t="shared" si="137"/>
        <v>0</v>
      </c>
      <c r="N247" s="11">
        <f t="shared" si="137"/>
        <v>176300</v>
      </c>
    </row>
    <row r="248" spans="1:15" ht="54" hidden="1">
      <c r="A248" s="41" t="s">
        <v>354</v>
      </c>
      <c r="B248" s="39" t="s">
        <v>14</v>
      </c>
      <c r="C248" s="46" t="s">
        <v>36</v>
      </c>
      <c r="D248" s="46" t="s">
        <v>60</v>
      </c>
      <c r="E248" s="39" t="s">
        <v>355</v>
      </c>
      <c r="F248" s="4"/>
      <c r="G248" s="4"/>
      <c r="H248" s="4"/>
      <c r="I248" s="4"/>
      <c r="J248" s="47">
        <v>176300</v>
      </c>
      <c r="K248" s="12">
        <f t="shared" si="130"/>
        <v>0</v>
      </c>
      <c r="L248" s="47"/>
      <c r="M248" s="17">
        <f t="shared" ref="M248:M252" si="138">M249</f>
        <v>0</v>
      </c>
      <c r="N248" s="6">
        <f t="shared" ref="N248:N252" si="139">N249</f>
        <v>176300</v>
      </c>
    </row>
    <row r="249" spans="1:15" ht="25.5">
      <c r="A249" s="40" t="s">
        <v>39</v>
      </c>
      <c r="B249" s="39" t="s">
        <v>14</v>
      </c>
      <c r="C249" s="46" t="s">
        <v>36</v>
      </c>
      <c r="D249" s="46" t="s">
        <v>60</v>
      </c>
      <c r="E249" s="39" t="s">
        <v>355</v>
      </c>
      <c r="F249" s="4" t="s">
        <v>40</v>
      </c>
      <c r="G249" s="4" t="s">
        <v>0</v>
      </c>
      <c r="H249" s="4" t="s">
        <v>0</v>
      </c>
      <c r="I249" s="4" t="s">
        <v>0</v>
      </c>
      <c r="J249" s="47">
        <v>176300</v>
      </c>
      <c r="K249" s="12">
        <f>K251</f>
        <v>0</v>
      </c>
      <c r="L249" s="12">
        <f t="shared" ref="L249:N249" si="140">L251</f>
        <v>0</v>
      </c>
      <c r="M249" s="17">
        <f t="shared" si="140"/>
        <v>0</v>
      </c>
      <c r="N249" s="12">
        <f t="shared" si="140"/>
        <v>176300</v>
      </c>
    </row>
    <row r="250" spans="1:15" ht="25.5" hidden="1">
      <c r="A250" s="40" t="s">
        <v>41</v>
      </c>
      <c r="B250" s="39" t="s">
        <v>14</v>
      </c>
      <c r="C250" s="46" t="s">
        <v>36</v>
      </c>
      <c r="D250" s="46" t="s">
        <v>60</v>
      </c>
      <c r="E250" s="39" t="s">
        <v>355</v>
      </c>
      <c r="F250" s="4" t="s">
        <v>42</v>
      </c>
      <c r="G250" s="4" t="s">
        <v>0</v>
      </c>
      <c r="H250" s="4" t="s">
        <v>0</v>
      </c>
      <c r="I250" s="4" t="s">
        <v>0</v>
      </c>
      <c r="J250" s="47">
        <v>352600</v>
      </c>
      <c r="K250" s="12">
        <f t="shared" si="130"/>
        <v>0</v>
      </c>
      <c r="L250" s="12">
        <f t="shared" si="130"/>
        <v>0</v>
      </c>
      <c r="M250" s="17">
        <f t="shared" si="130"/>
        <v>0</v>
      </c>
      <c r="N250" s="12">
        <f t="shared" si="130"/>
        <v>352600</v>
      </c>
    </row>
    <row r="251" spans="1:15" ht="38.25">
      <c r="A251" s="40" t="s">
        <v>345</v>
      </c>
      <c r="B251" s="39" t="s">
        <v>14</v>
      </c>
      <c r="C251" s="46" t="s">
        <v>36</v>
      </c>
      <c r="D251" s="46" t="s">
        <v>60</v>
      </c>
      <c r="E251" s="39" t="s">
        <v>355</v>
      </c>
      <c r="F251" s="4" t="s">
        <v>50</v>
      </c>
      <c r="G251" s="4" t="s">
        <v>0</v>
      </c>
      <c r="H251" s="4" t="s">
        <v>0</v>
      </c>
      <c r="I251" s="4" t="s">
        <v>0</v>
      </c>
      <c r="J251" s="47">
        <v>176300</v>
      </c>
      <c r="K251" s="12">
        <f>K252</f>
        <v>0</v>
      </c>
      <c r="L251" s="12">
        <f t="shared" ref="L251:N251" si="141">L252</f>
        <v>0</v>
      </c>
      <c r="M251" s="17">
        <f t="shared" si="141"/>
        <v>0</v>
      </c>
      <c r="N251" s="12">
        <f t="shared" si="141"/>
        <v>176300</v>
      </c>
    </row>
    <row r="252" spans="1:15">
      <c r="A252" s="37" t="s">
        <v>67</v>
      </c>
      <c r="B252" s="39" t="s">
        <v>14</v>
      </c>
      <c r="C252" s="46" t="s">
        <v>36</v>
      </c>
      <c r="D252" s="46" t="s">
        <v>60</v>
      </c>
      <c r="E252" s="39" t="s">
        <v>355</v>
      </c>
      <c r="F252" s="38" t="s">
        <v>50</v>
      </c>
      <c r="G252" s="38" t="s">
        <v>68</v>
      </c>
      <c r="H252" s="38" t="s">
        <v>0</v>
      </c>
      <c r="I252" s="38" t="s">
        <v>0</v>
      </c>
      <c r="J252" s="47">
        <v>176300</v>
      </c>
      <c r="K252" s="12">
        <f>K253</f>
        <v>0</v>
      </c>
      <c r="L252" s="12">
        <f t="shared" ref="L252" si="142">L253</f>
        <v>0</v>
      </c>
      <c r="M252" s="17">
        <f t="shared" si="138"/>
        <v>0</v>
      </c>
      <c r="N252" s="12">
        <f t="shared" si="139"/>
        <v>176300</v>
      </c>
    </row>
    <row r="253" spans="1:15">
      <c r="A253" s="37" t="s">
        <v>123</v>
      </c>
      <c r="B253" s="39" t="s">
        <v>14</v>
      </c>
      <c r="C253" s="46" t="s">
        <v>36</v>
      </c>
      <c r="D253" s="46" t="s">
        <v>60</v>
      </c>
      <c r="E253" s="39" t="s">
        <v>355</v>
      </c>
      <c r="F253" s="38" t="s">
        <v>50</v>
      </c>
      <c r="G253" s="38" t="s">
        <v>68</v>
      </c>
      <c r="H253" s="38" t="s">
        <v>0</v>
      </c>
      <c r="I253" s="38" t="s">
        <v>124</v>
      </c>
      <c r="J253" s="47">
        <v>176300</v>
      </c>
      <c r="K253" s="12">
        <f t="shared" si="130"/>
        <v>0</v>
      </c>
      <c r="L253" s="47"/>
      <c r="M253" s="17"/>
      <c r="N253" s="48">
        <f>J253+K253+L253+M253</f>
        <v>176300</v>
      </c>
    </row>
    <row r="254" spans="1:15" ht="51">
      <c r="A254" s="29" t="s">
        <v>210</v>
      </c>
      <c r="B254" s="4" t="s">
        <v>14</v>
      </c>
      <c r="C254" s="4" t="s">
        <v>36</v>
      </c>
      <c r="D254" s="4" t="s">
        <v>211</v>
      </c>
      <c r="E254" s="4" t="s">
        <v>0</v>
      </c>
      <c r="F254" s="4" t="s">
        <v>0</v>
      </c>
      <c r="G254" s="4" t="s">
        <v>0</v>
      </c>
      <c r="H254" s="4" t="s">
        <v>0</v>
      </c>
      <c r="I254" s="4" t="s">
        <v>0</v>
      </c>
      <c r="J254" s="11">
        <v>2227608.1</v>
      </c>
      <c r="K254" s="11">
        <f>K255+K276</f>
        <v>0</v>
      </c>
      <c r="L254" s="11">
        <f t="shared" ref="L254:N254" si="143">L255+L276</f>
        <v>0</v>
      </c>
      <c r="M254" s="19">
        <f>M255+M276</f>
        <v>0</v>
      </c>
      <c r="N254" s="11">
        <f t="shared" si="143"/>
        <v>2227608.1</v>
      </c>
      <c r="O254" s="15"/>
    </row>
    <row r="255" spans="1:15">
      <c r="A255" s="29" t="s">
        <v>212</v>
      </c>
      <c r="B255" s="4" t="s">
        <v>14</v>
      </c>
      <c r="C255" s="4" t="s">
        <v>36</v>
      </c>
      <c r="D255" s="4" t="s">
        <v>211</v>
      </c>
      <c r="E255" s="4" t="s">
        <v>213</v>
      </c>
      <c r="F255" s="4" t="s">
        <v>0</v>
      </c>
      <c r="G255" s="4" t="s">
        <v>0</v>
      </c>
      <c r="H255" s="4" t="s">
        <v>0</v>
      </c>
      <c r="I255" s="4" t="s">
        <v>0</v>
      </c>
      <c r="J255" s="11">
        <v>1921311.2100000002</v>
      </c>
      <c r="K255" s="11">
        <f>K258+K270</f>
        <v>0</v>
      </c>
      <c r="L255" s="11">
        <f t="shared" ref="L255:N255" si="144">L258+L270</f>
        <v>0</v>
      </c>
      <c r="M255" s="19">
        <f>M258+M270</f>
        <v>0</v>
      </c>
      <c r="N255" s="11">
        <f t="shared" si="144"/>
        <v>1921311.2100000002</v>
      </c>
    </row>
    <row r="256" spans="1:15" ht="25.5" hidden="1">
      <c r="A256" s="29" t="s">
        <v>214</v>
      </c>
      <c r="B256" s="4" t="s">
        <v>14</v>
      </c>
      <c r="C256" s="4" t="s">
        <v>36</v>
      </c>
      <c r="D256" s="4" t="s">
        <v>211</v>
      </c>
      <c r="E256" s="4" t="s">
        <v>215</v>
      </c>
      <c r="F256" s="4" t="s">
        <v>0</v>
      </c>
      <c r="G256" s="4" t="s">
        <v>0</v>
      </c>
      <c r="H256" s="4" t="s">
        <v>0</v>
      </c>
      <c r="I256" s="4" t="s">
        <v>0</v>
      </c>
      <c r="J256" s="11">
        <v>1874008.1</v>
      </c>
      <c r="K256" s="12">
        <f t="shared" si="130"/>
        <v>0</v>
      </c>
      <c r="L256" s="11"/>
      <c r="M256" s="17"/>
      <c r="N256" s="11">
        <f>N257</f>
        <v>1874008.1</v>
      </c>
    </row>
    <row r="257" spans="1:14" ht="25.5" hidden="1">
      <c r="A257" s="29" t="s">
        <v>216</v>
      </c>
      <c r="B257" s="4" t="s">
        <v>14</v>
      </c>
      <c r="C257" s="4" t="s">
        <v>36</v>
      </c>
      <c r="D257" s="4" t="s">
        <v>211</v>
      </c>
      <c r="E257" s="4" t="s">
        <v>217</v>
      </c>
      <c r="F257" s="4" t="s">
        <v>0</v>
      </c>
      <c r="G257" s="4" t="s">
        <v>0</v>
      </c>
      <c r="H257" s="4" t="s">
        <v>0</v>
      </c>
      <c r="I257" s="4" t="s">
        <v>0</v>
      </c>
      <c r="J257" s="11">
        <v>1874008.1</v>
      </c>
      <c r="K257" s="12">
        <f t="shared" si="130"/>
        <v>0</v>
      </c>
      <c r="L257" s="11"/>
      <c r="M257" s="17"/>
      <c r="N257" s="11">
        <f>377256.8+1330269+166482.3</f>
        <v>1874008.1</v>
      </c>
    </row>
    <row r="258" spans="1:14" ht="25.5">
      <c r="A258" s="29" t="s">
        <v>39</v>
      </c>
      <c r="B258" s="4" t="s">
        <v>14</v>
      </c>
      <c r="C258" s="4" t="s">
        <v>36</v>
      </c>
      <c r="D258" s="4" t="s">
        <v>211</v>
      </c>
      <c r="E258" s="4" t="s">
        <v>217</v>
      </c>
      <c r="F258" s="4" t="s">
        <v>40</v>
      </c>
      <c r="G258" s="4" t="s">
        <v>0</v>
      </c>
      <c r="H258" s="4" t="s">
        <v>0</v>
      </c>
      <c r="I258" s="4" t="s">
        <v>0</v>
      </c>
      <c r="J258" s="11">
        <v>1844311.2100000002</v>
      </c>
      <c r="K258" s="11">
        <f>K260+K265</f>
        <v>0</v>
      </c>
      <c r="L258" s="11">
        <f t="shared" ref="L258:N258" si="145">L260+L265</f>
        <v>0</v>
      </c>
      <c r="M258" s="19">
        <f>M260+M265</f>
        <v>0</v>
      </c>
      <c r="N258" s="11">
        <f t="shared" si="145"/>
        <v>1844311.2100000002</v>
      </c>
    </row>
    <row r="259" spans="1:14" ht="25.5" hidden="1">
      <c r="A259" s="29" t="s">
        <v>41</v>
      </c>
      <c r="B259" s="4" t="s">
        <v>14</v>
      </c>
      <c r="C259" s="4" t="s">
        <v>36</v>
      </c>
      <c r="D259" s="4" t="s">
        <v>211</v>
      </c>
      <c r="E259" s="4" t="s">
        <v>217</v>
      </c>
      <c r="F259" s="4" t="s">
        <v>42</v>
      </c>
      <c r="G259" s="4" t="s">
        <v>0</v>
      </c>
      <c r="H259" s="4" t="s">
        <v>0</v>
      </c>
      <c r="I259" s="4" t="s">
        <v>0</v>
      </c>
      <c r="J259" s="11">
        <v>1824008.1</v>
      </c>
      <c r="K259" s="12">
        <f t="shared" si="130"/>
        <v>0</v>
      </c>
      <c r="L259" s="11"/>
      <c r="M259" s="17"/>
      <c r="N259" s="11">
        <f>327256.8+1330269+166482.3</f>
        <v>1824008.1</v>
      </c>
    </row>
    <row r="260" spans="1:14" ht="25.5">
      <c r="A260" s="29" t="s">
        <v>43</v>
      </c>
      <c r="B260" s="4" t="s">
        <v>14</v>
      </c>
      <c r="C260" s="4" t="s">
        <v>36</v>
      </c>
      <c r="D260" s="4" t="s">
        <v>211</v>
      </c>
      <c r="E260" s="4" t="s">
        <v>217</v>
      </c>
      <c r="F260" s="4" t="s">
        <v>44</v>
      </c>
      <c r="G260" s="4" t="s">
        <v>0</v>
      </c>
      <c r="H260" s="4" t="s">
        <v>0</v>
      </c>
      <c r="I260" s="4" t="s">
        <v>0</v>
      </c>
      <c r="J260" s="11">
        <v>1719889.4100000001</v>
      </c>
      <c r="K260" s="11">
        <f>K261+K263</f>
        <v>0</v>
      </c>
      <c r="L260" s="11">
        <f t="shared" ref="L260:N260" si="146">L261+L263</f>
        <v>0</v>
      </c>
      <c r="M260" s="19">
        <f t="shared" si="146"/>
        <v>0</v>
      </c>
      <c r="N260" s="11">
        <f t="shared" si="146"/>
        <v>1719889.4100000001</v>
      </c>
    </row>
    <row r="261" spans="1:14" ht="25.5">
      <c r="A261" s="37" t="s">
        <v>89</v>
      </c>
      <c r="B261" s="38" t="s">
        <v>14</v>
      </c>
      <c r="C261" s="38" t="s">
        <v>36</v>
      </c>
      <c r="D261" s="38" t="s">
        <v>211</v>
      </c>
      <c r="E261" s="38" t="s">
        <v>217</v>
      </c>
      <c r="F261" s="38" t="s">
        <v>44</v>
      </c>
      <c r="G261" s="38" t="s">
        <v>90</v>
      </c>
      <c r="H261" s="38" t="s">
        <v>0</v>
      </c>
      <c r="I261" s="38" t="s">
        <v>0</v>
      </c>
      <c r="J261" s="12">
        <v>389620.41000000003</v>
      </c>
      <c r="K261" s="12">
        <f>K262</f>
        <v>0</v>
      </c>
      <c r="L261" s="12">
        <f t="shared" ref="L261:N261" si="147">L262</f>
        <v>0</v>
      </c>
      <c r="M261" s="17">
        <f t="shared" si="147"/>
        <v>0</v>
      </c>
      <c r="N261" s="12">
        <f t="shared" si="147"/>
        <v>389620.41000000003</v>
      </c>
    </row>
    <row r="262" spans="1:14" ht="25.5">
      <c r="A262" s="37" t="s">
        <v>91</v>
      </c>
      <c r="B262" s="38" t="s">
        <v>14</v>
      </c>
      <c r="C262" s="38" t="s">
        <v>36</v>
      </c>
      <c r="D262" s="38" t="s">
        <v>211</v>
      </c>
      <c r="E262" s="38" t="s">
        <v>217</v>
      </c>
      <c r="F262" s="38" t="s">
        <v>44</v>
      </c>
      <c r="G262" s="38" t="s">
        <v>90</v>
      </c>
      <c r="H262" s="38" t="s">
        <v>0</v>
      </c>
      <c r="I262" s="38" t="s">
        <v>92</v>
      </c>
      <c r="J262" s="12">
        <v>389620.41000000003</v>
      </c>
      <c r="K262" s="12">
        <f t="shared" si="130"/>
        <v>0</v>
      </c>
      <c r="L262" s="12"/>
      <c r="M262" s="17"/>
      <c r="N262" s="12">
        <f>J262+K262+L262+M262</f>
        <v>389620.41000000003</v>
      </c>
    </row>
    <row r="263" spans="1:14">
      <c r="A263" s="37" t="s">
        <v>95</v>
      </c>
      <c r="B263" s="38" t="s">
        <v>14</v>
      </c>
      <c r="C263" s="38" t="s">
        <v>36</v>
      </c>
      <c r="D263" s="38" t="s">
        <v>211</v>
      </c>
      <c r="E263" s="38" t="s">
        <v>217</v>
      </c>
      <c r="F263" s="38" t="s">
        <v>44</v>
      </c>
      <c r="G263" s="38">
        <v>310</v>
      </c>
      <c r="H263" s="38" t="s">
        <v>0</v>
      </c>
      <c r="I263" s="38" t="s">
        <v>0</v>
      </c>
      <c r="J263" s="12">
        <v>1330269</v>
      </c>
      <c r="K263" s="12">
        <f>K264</f>
        <v>0</v>
      </c>
      <c r="L263" s="12">
        <f t="shared" ref="L263:N263" si="148">L264</f>
        <v>0</v>
      </c>
      <c r="M263" s="17">
        <f t="shared" si="148"/>
        <v>0</v>
      </c>
      <c r="N263" s="12">
        <f t="shared" si="148"/>
        <v>1330269</v>
      </c>
    </row>
    <row r="264" spans="1:14" ht="25.5">
      <c r="A264" s="40" t="s">
        <v>363</v>
      </c>
      <c r="B264" s="38" t="s">
        <v>14</v>
      </c>
      <c r="C264" s="38" t="s">
        <v>36</v>
      </c>
      <c r="D264" s="38" t="s">
        <v>211</v>
      </c>
      <c r="E264" s="38" t="s">
        <v>217</v>
      </c>
      <c r="F264" s="38" t="s">
        <v>44</v>
      </c>
      <c r="G264" s="38">
        <v>310</v>
      </c>
      <c r="H264" s="38" t="s">
        <v>0</v>
      </c>
      <c r="I264" s="38">
        <v>1116</v>
      </c>
      <c r="J264" s="12">
        <v>1330269</v>
      </c>
      <c r="K264" s="12">
        <f t="shared" si="130"/>
        <v>0</v>
      </c>
      <c r="L264" s="12"/>
      <c r="M264" s="17"/>
      <c r="N264" s="12">
        <f>J264+K264+L264+M264</f>
        <v>1330269</v>
      </c>
    </row>
    <row r="265" spans="1:14">
      <c r="A265" s="29" t="s">
        <v>49</v>
      </c>
      <c r="B265" s="4" t="s">
        <v>14</v>
      </c>
      <c r="C265" s="4" t="s">
        <v>36</v>
      </c>
      <c r="D265" s="4" t="s">
        <v>211</v>
      </c>
      <c r="E265" s="4" t="s">
        <v>217</v>
      </c>
      <c r="F265" s="4" t="s">
        <v>50</v>
      </c>
      <c r="G265" s="4" t="s">
        <v>0</v>
      </c>
      <c r="H265" s="4" t="s">
        <v>0</v>
      </c>
      <c r="I265" s="4" t="s">
        <v>0</v>
      </c>
      <c r="J265" s="11">
        <v>124421.79999999999</v>
      </c>
      <c r="K265" s="11">
        <f>K266+K268</f>
        <v>0</v>
      </c>
      <c r="L265" s="11">
        <f t="shared" ref="L265:N265" si="149">L266+L268</f>
        <v>0</v>
      </c>
      <c r="M265" s="19">
        <f t="shared" si="149"/>
        <v>0</v>
      </c>
      <c r="N265" s="11">
        <f t="shared" si="149"/>
        <v>124421.79999999999</v>
      </c>
    </row>
    <row r="266" spans="1:14">
      <c r="A266" s="37" t="s">
        <v>95</v>
      </c>
      <c r="B266" s="38" t="s">
        <v>14</v>
      </c>
      <c r="C266" s="38" t="s">
        <v>36</v>
      </c>
      <c r="D266" s="38" t="s">
        <v>211</v>
      </c>
      <c r="E266" s="38" t="s">
        <v>217</v>
      </c>
      <c r="F266" s="38" t="s">
        <v>50</v>
      </c>
      <c r="G266" s="38" t="s">
        <v>96</v>
      </c>
      <c r="H266" s="38" t="s">
        <v>0</v>
      </c>
      <c r="I266" s="38" t="s">
        <v>0</v>
      </c>
      <c r="J266" s="12">
        <v>256.8</v>
      </c>
      <c r="K266" s="12">
        <f>K267</f>
        <v>0</v>
      </c>
      <c r="L266" s="12">
        <f t="shared" ref="L266:N266" si="150">L267</f>
        <v>0</v>
      </c>
      <c r="M266" s="17">
        <f t="shared" si="150"/>
        <v>0</v>
      </c>
      <c r="N266" s="12">
        <f t="shared" si="150"/>
        <v>256.8</v>
      </c>
    </row>
    <row r="267" spans="1:14">
      <c r="A267" s="37" t="s">
        <v>129</v>
      </c>
      <c r="B267" s="38" t="s">
        <v>14</v>
      </c>
      <c r="C267" s="38" t="s">
        <v>36</v>
      </c>
      <c r="D267" s="38" t="s">
        <v>211</v>
      </c>
      <c r="E267" s="38" t="s">
        <v>217</v>
      </c>
      <c r="F267" s="38" t="s">
        <v>50</v>
      </c>
      <c r="G267" s="38" t="s">
        <v>96</v>
      </c>
      <c r="H267" s="38" t="s">
        <v>0</v>
      </c>
      <c r="I267" s="38" t="s">
        <v>98</v>
      </c>
      <c r="J267" s="12">
        <v>256.8</v>
      </c>
      <c r="K267" s="12">
        <f t="shared" si="130"/>
        <v>0</v>
      </c>
      <c r="L267" s="12"/>
      <c r="M267" s="17">
        <f>256.8-J267</f>
        <v>0</v>
      </c>
      <c r="N267" s="12">
        <f>J267+K267+L267+M267</f>
        <v>256.8</v>
      </c>
    </row>
    <row r="268" spans="1:14" ht="25.5">
      <c r="A268" s="37" t="s">
        <v>45</v>
      </c>
      <c r="B268" s="38" t="s">
        <v>14</v>
      </c>
      <c r="C268" s="38" t="s">
        <v>36</v>
      </c>
      <c r="D268" s="38" t="s">
        <v>211</v>
      </c>
      <c r="E268" s="38" t="s">
        <v>217</v>
      </c>
      <c r="F268" s="38" t="s">
        <v>50</v>
      </c>
      <c r="G268" s="38">
        <v>346</v>
      </c>
      <c r="H268" s="38" t="s">
        <v>0</v>
      </c>
      <c r="I268" s="38" t="s">
        <v>0</v>
      </c>
      <c r="J268" s="12">
        <v>124164.99999999999</v>
      </c>
      <c r="K268" s="12">
        <f>K269</f>
        <v>0</v>
      </c>
      <c r="L268" s="12">
        <f t="shared" ref="L268:N268" si="151">L269</f>
        <v>0</v>
      </c>
      <c r="M268" s="17">
        <f t="shared" si="151"/>
        <v>0</v>
      </c>
      <c r="N268" s="12">
        <f t="shared" si="151"/>
        <v>124164.99999999999</v>
      </c>
    </row>
    <row r="269" spans="1:14" ht="25.5">
      <c r="A269" s="37" t="s">
        <v>47</v>
      </c>
      <c r="B269" s="38" t="s">
        <v>14</v>
      </c>
      <c r="C269" s="38" t="s">
        <v>36</v>
      </c>
      <c r="D269" s="38" t="s">
        <v>211</v>
      </c>
      <c r="E269" s="38" t="s">
        <v>217</v>
      </c>
      <c r="F269" s="38" t="s">
        <v>50</v>
      </c>
      <c r="G269" s="38">
        <v>346</v>
      </c>
      <c r="H269" s="38" t="s">
        <v>0</v>
      </c>
      <c r="I269" s="38">
        <v>1123</v>
      </c>
      <c r="J269" s="12">
        <v>124164.99999999999</v>
      </c>
      <c r="K269" s="12">
        <f t="shared" si="130"/>
        <v>0</v>
      </c>
      <c r="L269" s="12"/>
      <c r="M269" s="17"/>
      <c r="N269" s="12">
        <f>J269+K269+L269+M269</f>
        <v>124164.99999999999</v>
      </c>
    </row>
    <row r="270" spans="1:14" ht="25.5">
      <c r="A270" s="29" t="s">
        <v>138</v>
      </c>
      <c r="B270" s="4" t="s">
        <v>14</v>
      </c>
      <c r="C270" s="4" t="s">
        <v>36</v>
      </c>
      <c r="D270" s="4" t="s">
        <v>211</v>
      </c>
      <c r="E270" s="4" t="s">
        <v>217</v>
      </c>
      <c r="F270" s="4" t="s">
        <v>139</v>
      </c>
      <c r="G270" s="4" t="s">
        <v>0</v>
      </c>
      <c r="H270" s="4" t="s">
        <v>0</v>
      </c>
      <c r="I270" s="4" t="s">
        <v>0</v>
      </c>
      <c r="J270" s="11">
        <v>77000</v>
      </c>
      <c r="K270" s="11">
        <f>K273</f>
        <v>0</v>
      </c>
      <c r="L270" s="11">
        <f t="shared" ref="L270:N270" si="152">L273</f>
        <v>0</v>
      </c>
      <c r="M270" s="19">
        <f t="shared" si="152"/>
        <v>0</v>
      </c>
      <c r="N270" s="11">
        <f t="shared" si="152"/>
        <v>77000</v>
      </c>
    </row>
    <row r="271" spans="1:14" hidden="1">
      <c r="A271" s="29" t="s">
        <v>218</v>
      </c>
      <c r="B271" s="4" t="s">
        <v>14</v>
      </c>
      <c r="C271" s="4" t="s">
        <v>36</v>
      </c>
      <c r="D271" s="4" t="s">
        <v>211</v>
      </c>
      <c r="E271" s="4" t="s">
        <v>217</v>
      </c>
      <c r="F271" s="4" t="s">
        <v>219</v>
      </c>
      <c r="G271" s="4" t="s">
        <v>0</v>
      </c>
      <c r="H271" s="4" t="s">
        <v>0</v>
      </c>
      <c r="I271" s="4" t="s">
        <v>0</v>
      </c>
      <c r="J271" s="11">
        <v>50000</v>
      </c>
      <c r="K271" s="12">
        <f t="shared" si="130"/>
        <v>0</v>
      </c>
      <c r="L271" s="11"/>
      <c r="M271" s="17"/>
      <c r="N271" s="11">
        <v>50000</v>
      </c>
    </row>
    <row r="272" spans="1:14" hidden="1">
      <c r="A272" s="29" t="s">
        <v>218</v>
      </c>
      <c r="B272" s="4" t="s">
        <v>14</v>
      </c>
      <c r="C272" s="4" t="s">
        <v>36</v>
      </c>
      <c r="D272" s="4" t="s">
        <v>211</v>
      </c>
      <c r="E272" s="4" t="s">
        <v>217</v>
      </c>
      <c r="F272" s="4" t="s">
        <v>219</v>
      </c>
      <c r="G272" s="4" t="s">
        <v>0</v>
      </c>
      <c r="H272" s="4" t="s">
        <v>0</v>
      </c>
      <c r="I272" s="4" t="s">
        <v>0</v>
      </c>
      <c r="J272" s="11">
        <v>50000</v>
      </c>
      <c r="K272" s="12">
        <f t="shared" si="130"/>
        <v>0</v>
      </c>
      <c r="L272" s="11"/>
      <c r="M272" s="17"/>
      <c r="N272" s="11">
        <v>50000</v>
      </c>
    </row>
    <row r="273" spans="1:14" ht="25.5">
      <c r="A273" s="37" t="s">
        <v>180</v>
      </c>
      <c r="B273" s="38" t="s">
        <v>14</v>
      </c>
      <c r="C273" s="38" t="s">
        <v>36</v>
      </c>
      <c r="D273" s="38" t="s">
        <v>211</v>
      </c>
      <c r="E273" s="38" t="s">
        <v>217</v>
      </c>
      <c r="F273" s="38" t="s">
        <v>219</v>
      </c>
      <c r="G273" s="38" t="s">
        <v>181</v>
      </c>
      <c r="H273" s="38" t="s">
        <v>0</v>
      </c>
      <c r="I273" s="38" t="s">
        <v>0</v>
      </c>
      <c r="J273" s="12">
        <v>77000</v>
      </c>
      <c r="K273" s="12">
        <f>K274</f>
        <v>0</v>
      </c>
      <c r="L273" s="12">
        <f t="shared" ref="L273:N273" si="153">L274</f>
        <v>0</v>
      </c>
      <c r="M273" s="17">
        <f>M274</f>
        <v>0</v>
      </c>
      <c r="N273" s="12">
        <f t="shared" si="153"/>
        <v>77000</v>
      </c>
    </row>
    <row r="274" spans="1:14">
      <c r="A274" s="37" t="s">
        <v>182</v>
      </c>
      <c r="B274" s="38" t="s">
        <v>14</v>
      </c>
      <c r="C274" s="38" t="s">
        <v>36</v>
      </c>
      <c r="D274" s="38" t="s">
        <v>211</v>
      </c>
      <c r="E274" s="38" t="s">
        <v>217</v>
      </c>
      <c r="F274" s="38" t="s">
        <v>219</v>
      </c>
      <c r="G274" s="38" t="s">
        <v>181</v>
      </c>
      <c r="H274" s="38" t="s">
        <v>0</v>
      </c>
      <c r="I274" s="38" t="s">
        <v>183</v>
      </c>
      <c r="J274" s="12">
        <v>77000</v>
      </c>
      <c r="K274" s="12">
        <f>K275+K276</f>
        <v>0</v>
      </c>
      <c r="L274" s="12"/>
      <c r="M274" s="17"/>
      <c r="N274" s="12">
        <f>J274+K274+L274+M274</f>
        <v>77000</v>
      </c>
    </row>
    <row r="275" spans="1:14" ht="38.25" hidden="1">
      <c r="A275" s="29" t="s">
        <v>220</v>
      </c>
      <c r="B275" s="4" t="s">
        <v>14</v>
      </c>
      <c r="C275" s="4" t="s">
        <v>36</v>
      </c>
      <c r="D275" s="4" t="s">
        <v>211</v>
      </c>
      <c r="E275" s="4" t="s">
        <v>221</v>
      </c>
      <c r="F275" s="4" t="s">
        <v>0</v>
      </c>
      <c r="G275" s="4" t="s">
        <v>0</v>
      </c>
      <c r="H275" s="4" t="s">
        <v>0</v>
      </c>
      <c r="I275" s="4" t="s">
        <v>0</v>
      </c>
      <c r="J275" s="11">
        <v>353600</v>
      </c>
      <c r="K275" s="12">
        <f t="shared" si="130"/>
        <v>0</v>
      </c>
      <c r="L275" s="11"/>
      <c r="M275" s="17"/>
      <c r="N275" s="11">
        <v>353600</v>
      </c>
    </row>
    <row r="276" spans="1:14" ht="63.75">
      <c r="A276" s="29" t="s">
        <v>222</v>
      </c>
      <c r="B276" s="4" t="s">
        <v>14</v>
      </c>
      <c r="C276" s="4" t="s">
        <v>36</v>
      </c>
      <c r="D276" s="4" t="s">
        <v>211</v>
      </c>
      <c r="E276" s="4" t="s">
        <v>223</v>
      </c>
      <c r="F276" s="4" t="s">
        <v>0</v>
      </c>
      <c r="G276" s="4" t="s">
        <v>0</v>
      </c>
      <c r="H276" s="4" t="s">
        <v>0</v>
      </c>
      <c r="I276" s="4" t="s">
        <v>0</v>
      </c>
      <c r="J276" s="11">
        <v>306296.89</v>
      </c>
      <c r="K276" s="11">
        <f>K278+K289</f>
        <v>0</v>
      </c>
      <c r="L276" s="11">
        <f t="shared" ref="L276:N276" si="154">L278+L289</f>
        <v>0</v>
      </c>
      <c r="M276" s="19">
        <f>M278+M289</f>
        <v>0</v>
      </c>
      <c r="N276" s="11">
        <f t="shared" si="154"/>
        <v>306296.89</v>
      </c>
    </row>
    <row r="277" spans="1:14" ht="51" hidden="1">
      <c r="A277" s="29" t="s">
        <v>224</v>
      </c>
      <c r="B277" s="4" t="s">
        <v>14</v>
      </c>
      <c r="C277" s="4" t="s">
        <v>36</v>
      </c>
      <c r="D277" s="4" t="s">
        <v>211</v>
      </c>
      <c r="E277" s="4" t="s">
        <v>225</v>
      </c>
      <c r="F277" s="4" t="s">
        <v>0</v>
      </c>
      <c r="G277" s="4" t="s">
        <v>0</v>
      </c>
      <c r="H277" s="4" t="s">
        <v>0</v>
      </c>
      <c r="I277" s="4" t="s">
        <v>0</v>
      </c>
      <c r="J277" s="11">
        <v>353600</v>
      </c>
      <c r="K277" s="12">
        <f t="shared" si="130"/>
        <v>0</v>
      </c>
      <c r="L277" s="11"/>
      <c r="M277" s="17"/>
      <c r="N277" s="11">
        <v>353600</v>
      </c>
    </row>
    <row r="278" spans="1:14" ht="25.5">
      <c r="A278" s="29" t="s">
        <v>39</v>
      </c>
      <c r="B278" s="4" t="s">
        <v>14</v>
      </c>
      <c r="C278" s="4" t="s">
        <v>36</v>
      </c>
      <c r="D278" s="4" t="s">
        <v>211</v>
      </c>
      <c r="E278" s="4" t="s">
        <v>225</v>
      </c>
      <c r="F278" s="4" t="s">
        <v>40</v>
      </c>
      <c r="G278" s="4" t="s">
        <v>0</v>
      </c>
      <c r="H278" s="4" t="s">
        <v>0</v>
      </c>
      <c r="I278" s="4" t="s">
        <v>0</v>
      </c>
      <c r="J278" s="11">
        <v>213296.89</v>
      </c>
      <c r="K278" s="11">
        <f>K280</f>
        <v>0</v>
      </c>
      <c r="L278" s="11">
        <f t="shared" ref="L278:N278" si="155">L280</f>
        <v>0</v>
      </c>
      <c r="M278" s="19">
        <f t="shared" si="155"/>
        <v>0</v>
      </c>
      <c r="N278" s="11">
        <f t="shared" si="155"/>
        <v>213296.89</v>
      </c>
    </row>
    <row r="279" spans="1:14" ht="25.5" hidden="1">
      <c r="A279" s="29" t="s">
        <v>41</v>
      </c>
      <c r="B279" s="4" t="s">
        <v>14</v>
      </c>
      <c r="C279" s="4" t="s">
        <v>36</v>
      </c>
      <c r="D279" s="4" t="s">
        <v>211</v>
      </c>
      <c r="E279" s="4" t="s">
        <v>225</v>
      </c>
      <c r="F279" s="4" t="s">
        <v>42</v>
      </c>
      <c r="G279" s="4" t="s">
        <v>0</v>
      </c>
      <c r="H279" s="4" t="s">
        <v>0</v>
      </c>
      <c r="I279" s="4" t="s">
        <v>0</v>
      </c>
      <c r="J279" s="11">
        <v>305600</v>
      </c>
      <c r="K279" s="12">
        <f t="shared" si="130"/>
        <v>0</v>
      </c>
      <c r="L279" s="11"/>
      <c r="M279" s="17"/>
      <c r="N279" s="11">
        <v>305600</v>
      </c>
    </row>
    <row r="280" spans="1:14">
      <c r="A280" s="29" t="s">
        <v>49</v>
      </c>
      <c r="B280" s="4" t="s">
        <v>14</v>
      </c>
      <c r="C280" s="4" t="s">
        <v>36</v>
      </c>
      <c r="D280" s="4" t="s">
        <v>211</v>
      </c>
      <c r="E280" s="4" t="s">
        <v>225</v>
      </c>
      <c r="F280" s="4" t="s">
        <v>50</v>
      </c>
      <c r="G280" s="4" t="s">
        <v>0</v>
      </c>
      <c r="H280" s="4" t="s">
        <v>0</v>
      </c>
      <c r="I280" s="4" t="s">
        <v>0</v>
      </c>
      <c r="J280" s="11">
        <v>213296.89</v>
      </c>
      <c r="K280" s="11">
        <f>K281+K283+K285+K287</f>
        <v>0</v>
      </c>
      <c r="L280" s="11">
        <f t="shared" ref="L280:N280" si="156">L281+L283+L285+L287</f>
        <v>0</v>
      </c>
      <c r="M280" s="19">
        <f>M281+M283+M285+M287</f>
        <v>0</v>
      </c>
      <c r="N280" s="11">
        <f t="shared" si="156"/>
        <v>213296.89</v>
      </c>
    </row>
    <row r="281" spans="1:14" ht="25.5">
      <c r="A281" s="37" t="s">
        <v>89</v>
      </c>
      <c r="B281" s="38" t="s">
        <v>14</v>
      </c>
      <c r="C281" s="38" t="s">
        <v>36</v>
      </c>
      <c r="D281" s="38" t="s">
        <v>211</v>
      </c>
      <c r="E281" s="38" t="s">
        <v>225</v>
      </c>
      <c r="F281" s="38" t="s">
        <v>50</v>
      </c>
      <c r="G281" s="38" t="s">
        <v>90</v>
      </c>
      <c r="H281" s="38" t="s">
        <v>0</v>
      </c>
      <c r="I281" s="38" t="s">
        <v>0</v>
      </c>
      <c r="J281" s="12">
        <v>0</v>
      </c>
      <c r="K281" s="12">
        <f>K282</f>
        <v>0</v>
      </c>
      <c r="L281" s="12">
        <f t="shared" ref="L281:N281" si="157">L282</f>
        <v>0</v>
      </c>
      <c r="M281" s="17">
        <f t="shared" si="157"/>
        <v>0</v>
      </c>
      <c r="N281" s="12">
        <f t="shared" si="157"/>
        <v>0</v>
      </c>
    </row>
    <row r="282" spans="1:14" ht="25.5">
      <c r="A282" s="37" t="s">
        <v>91</v>
      </c>
      <c r="B282" s="38" t="s">
        <v>14</v>
      </c>
      <c r="C282" s="38" t="s">
        <v>36</v>
      </c>
      <c r="D282" s="38" t="s">
        <v>211</v>
      </c>
      <c r="E282" s="38" t="s">
        <v>225</v>
      </c>
      <c r="F282" s="38" t="s">
        <v>50</v>
      </c>
      <c r="G282" s="38" t="s">
        <v>90</v>
      </c>
      <c r="H282" s="38" t="s">
        <v>0</v>
      </c>
      <c r="I282" s="38" t="s">
        <v>92</v>
      </c>
      <c r="J282" s="12">
        <v>0</v>
      </c>
      <c r="K282" s="12">
        <f t="shared" si="130"/>
        <v>0</v>
      </c>
      <c r="L282" s="12"/>
      <c r="M282" s="17"/>
      <c r="N282" s="12">
        <f>J282+K282+L282+M282</f>
        <v>0</v>
      </c>
    </row>
    <row r="283" spans="1:14">
      <c r="A283" s="37" t="s">
        <v>95</v>
      </c>
      <c r="B283" s="38" t="s">
        <v>14</v>
      </c>
      <c r="C283" s="38" t="s">
        <v>36</v>
      </c>
      <c r="D283" s="38" t="s">
        <v>211</v>
      </c>
      <c r="E283" s="38" t="s">
        <v>225</v>
      </c>
      <c r="F283" s="38" t="s">
        <v>50</v>
      </c>
      <c r="G283" s="38" t="s">
        <v>96</v>
      </c>
      <c r="H283" s="38" t="s">
        <v>0</v>
      </c>
      <c r="I283" s="38" t="s">
        <v>0</v>
      </c>
      <c r="J283" s="12">
        <v>118820</v>
      </c>
      <c r="K283" s="12">
        <f>K284</f>
        <v>0</v>
      </c>
      <c r="L283" s="12">
        <f t="shared" ref="L283:N283" si="158">L284</f>
        <v>0</v>
      </c>
      <c r="M283" s="17">
        <f t="shared" si="158"/>
        <v>0</v>
      </c>
      <c r="N283" s="12">
        <f t="shared" si="158"/>
        <v>118820</v>
      </c>
    </row>
    <row r="284" spans="1:14">
      <c r="A284" s="37" t="s">
        <v>129</v>
      </c>
      <c r="B284" s="38" t="s">
        <v>14</v>
      </c>
      <c r="C284" s="38" t="s">
        <v>36</v>
      </c>
      <c r="D284" s="38" t="s">
        <v>211</v>
      </c>
      <c r="E284" s="38" t="s">
        <v>225</v>
      </c>
      <c r="F284" s="38" t="s">
        <v>50</v>
      </c>
      <c r="G284" s="38" t="s">
        <v>96</v>
      </c>
      <c r="H284" s="38" t="s">
        <v>0</v>
      </c>
      <c r="I284" s="38" t="s">
        <v>98</v>
      </c>
      <c r="J284" s="12">
        <v>118820</v>
      </c>
      <c r="K284" s="12">
        <f t="shared" si="130"/>
        <v>0</v>
      </c>
      <c r="L284" s="12"/>
      <c r="M284" s="17">
        <f>118820-J284</f>
        <v>0</v>
      </c>
      <c r="N284" s="12">
        <f>J284+K284+L284+M284</f>
        <v>118820</v>
      </c>
    </row>
    <row r="285" spans="1:14" ht="25.5">
      <c r="A285" s="37" t="s">
        <v>51</v>
      </c>
      <c r="B285" s="38" t="s">
        <v>14</v>
      </c>
      <c r="C285" s="38" t="s">
        <v>36</v>
      </c>
      <c r="D285" s="38" t="s">
        <v>211</v>
      </c>
      <c r="E285" s="38" t="s">
        <v>225</v>
      </c>
      <c r="F285" s="38" t="s">
        <v>50</v>
      </c>
      <c r="G285" s="38" t="s">
        <v>52</v>
      </c>
      <c r="H285" s="38" t="s">
        <v>0</v>
      </c>
      <c r="I285" s="38" t="s">
        <v>0</v>
      </c>
      <c r="J285" s="12">
        <v>0</v>
      </c>
      <c r="K285" s="12">
        <f>K286</f>
        <v>0</v>
      </c>
      <c r="L285" s="12">
        <f t="shared" ref="L285:N285" si="159">L286</f>
        <v>0</v>
      </c>
      <c r="M285" s="17">
        <f t="shared" si="159"/>
        <v>0</v>
      </c>
      <c r="N285" s="12">
        <f t="shared" si="159"/>
        <v>0</v>
      </c>
    </row>
    <row r="286" spans="1:14">
      <c r="A286" s="37" t="s">
        <v>53</v>
      </c>
      <c r="B286" s="38" t="s">
        <v>14</v>
      </c>
      <c r="C286" s="38" t="s">
        <v>36</v>
      </c>
      <c r="D286" s="38" t="s">
        <v>211</v>
      </c>
      <c r="E286" s="38" t="s">
        <v>225</v>
      </c>
      <c r="F286" s="38" t="s">
        <v>50</v>
      </c>
      <c r="G286" s="38" t="s">
        <v>52</v>
      </c>
      <c r="H286" s="38" t="s">
        <v>0</v>
      </c>
      <c r="I286" s="38" t="s">
        <v>54</v>
      </c>
      <c r="J286" s="12">
        <v>0</v>
      </c>
      <c r="K286" s="12">
        <f t="shared" si="130"/>
        <v>0</v>
      </c>
      <c r="L286" s="12"/>
      <c r="M286" s="17"/>
      <c r="N286" s="12">
        <f>J286+K286+L286+M286</f>
        <v>0</v>
      </c>
    </row>
    <row r="287" spans="1:14" ht="25.5">
      <c r="A287" s="37" t="s">
        <v>45</v>
      </c>
      <c r="B287" s="38" t="s">
        <v>14</v>
      </c>
      <c r="C287" s="38" t="s">
        <v>36</v>
      </c>
      <c r="D287" s="38" t="s">
        <v>211</v>
      </c>
      <c r="E287" s="38" t="s">
        <v>225</v>
      </c>
      <c r="F287" s="38" t="s">
        <v>50</v>
      </c>
      <c r="G287" s="38" t="s">
        <v>46</v>
      </c>
      <c r="H287" s="38" t="s">
        <v>0</v>
      </c>
      <c r="I287" s="38" t="s">
        <v>0</v>
      </c>
      <c r="J287" s="12">
        <v>94476.89</v>
      </c>
      <c r="K287" s="12">
        <f>K288</f>
        <v>0</v>
      </c>
      <c r="L287" s="12">
        <f t="shared" ref="L287:N287" si="160">L288</f>
        <v>0</v>
      </c>
      <c r="M287" s="17">
        <f t="shared" si="160"/>
        <v>0</v>
      </c>
      <c r="N287" s="12">
        <f t="shared" si="160"/>
        <v>94476.89</v>
      </c>
    </row>
    <row r="288" spans="1:14" ht="25.5">
      <c r="A288" s="37" t="s">
        <v>47</v>
      </c>
      <c r="B288" s="38" t="s">
        <v>14</v>
      </c>
      <c r="C288" s="38" t="s">
        <v>36</v>
      </c>
      <c r="D288" s="38" t="s">
        <v>211</v>
      </c>
      <c r="E288" s="38" t="s">
        <v>225</v>
      </c>
      <c r="F288" s="38" t="s">
        <v>50</v>
      </c>
      <c r="G288" s="38" t="s">
        <v>46</v>
      </c>
      <c r="H288" s="38" t="s">
        <v>0</v>
      </c>
      <c r="I288" s="38" t="s">
        <v>48</v>
      </c>
      <c r="J288" s="12">
        <v>94476.89</v>
      </c>
      <c r="K288" s="12">
        <f>K289+K290</f>
        <v>0</v>
      </c>
      <c r="L288" s="12"/>
      <c r="M288" s="17">
        <f>94476.89-J288</f>
        <v>0</v>
      </c>
      <c r="N288" s="12">
        <f>J288+K288+L288+M288</f>
        <v>94476.89</v>
      </c>
    </row>
    <row r="289" spans="1:15" ht="25.5">
      <c r="A289" s="29" t="s">
        <v>138</v>
      </c>
      <c r="B289" s="4" t="s">
        <v>14</v>
      </c>
      <c r="C289" s="4" t="s">
        <v>36</v>
      </c>
      <c r="D289" s="4" t="s">
        <v>211</v>
      </c>
      <c r="E289" s="4" t="s">
        <v>225</v>
      </c>
      <c r="F289" s="4" t="s">
        <v>139</v>
      </c>
      <c r="G289" s="4" t="s">
        <v>0</v>
      </c>
      <c r="H289" s="4" t="s">
        <v>0</v>
      </c>
      <c r="I289" s="4" t="s">
        <v>0</v>
      </c>
      <c r="J289" s="11">
        <v>93000</v>
      </c>
      <c r="K289" s="11">
        <f>K292</f>
        <v>0</v>
      </c>
      <c r="L289" s="11">
        <f t="shared" ref="L289:N289" si="161">L292</f>
        <v>0</v>
      </c>
      <c r="M289" s="19">
        <f t="shared" si="161"/>
        <v>0</v>
      </c>
      <c r="N289" s="11">
        <f t="shared" si="161"/>
        <v>93000</v>
      </c>
    </row>
    <row r="290" spans="1:15" hidden="1">
      <c r="A290" s="29" t="s">
        <v>218</v>
      </c>
      <c r="B290" s="4" t="s">
        <v>14</v>
      </c>
      <c r="C290" s="4" t="s">
        <v>36</v>
      </c>
      <c r="D290" s="4" t="s">
        <v>211</v>
      </c>
      <c r="E290" s="4" t="s">
        <v>225</v>
      </c>
      <c r="F290" s="4" t="s">
        <v>219</v>
      </c>
      <c r="G290" s="4" t="s">
        <v>0</v>
      </c>
      <c r="H290" s="4" t="s">
        <v>0</v>
      </c>
      <c r="I290" s="4" t="s">
        <v>0</v>
      </c>
      <c r="J290" s="11">
        <v>48000</v>
      </c>
      <c r="K290" s="11"/>
      <c r="L290" s="11"/>
      <c r="M290" s="17"/>
      <c r="N290" s="11">
        <v>48000</v>
      </c>
    </row>
    <row r="291" spans="1:15" hidden="1">
      <c r="A291" s="29" t="s">
        <v>218</v>
      </c>
      <c r="B291" s="4" t="s">
        <v>14</v>
      </c>
      <c r="C291" s="4" t="s">
        <v>36</v>
      </c>
      <c r="D291" s="4" t="s">
        <v>211</v>
      </c>
      <c r="E291" s="4" t="s">
        <v>225</v>
      </c>
      <c r="F291" s="4" t="s">
        <v>219</v>
      </c>
      <c r="G291" s="4" t="s">
        <v>0</v>
      </c>
      <c r="H291" s="4" t="s">
        <v>0</v>
      </c>
      <c r="I291" s="4" t="s">
        <v>0</v>
      </c>
      <c r="J291" s="11">
        <v>93000</v>
      </c>
      <c r="K291" s="11">
        <f>K292</f>
        <v>0</v>
      </c>
      <c r="L291" s="11">
        <f t="shared" ref="L291:N291" si="162">L292</f>
        <v>0</v>
      </c>
      <c r="M291" s="19">
        <f t="shared" si="162"/>
        <v>0</v>
      </c>
      <c r="N291" s="11">
        <f t="shared" si="162"/>
        <v>93000</v>
      </c>
    </row>
    <row r="292" spans="1:15" ht="25.5">
      <c r="A292" s="37" t="s">
        <v>180</v>
      </c>
      <c r="B292" s="38" t="s">
        <v>14</v>
      </c>
      <c r="C292" s="38" t="s">
        <v>36</v>
      </c>
      <c r="D292" s="38" t="s">
        <v>211</v>
      </c>
      <c r="E292" s="38" t="s">
        <v>225</v>
      </c>
      <c r="F292" s="38" t="s">
        <v>219</v>
      </c>
      <c r="G292" s="38" t="s">
        <v>181</v>
      </c>
      <c r="H292" s="38" t="s">
        <v>0</v>
      </c>
      <c r="I292" s="38" t="s">
        <v>0</v>
      </c>
      <c r="J292" s="12">
        <v>93000</v>
      </c>
      <c r="K292" s="12">
        <f>K293</f>
        <v>0</v>
      </c>
      <c r="L292" s="12">
        <f t="shared" ref="L292:N292" si="163">L293</f>
        <v>0</v>
      </c>
      <c r="M292" s="17">
        <f t="shared" si="163"/>
        <v>0</v>
      </c>
      <c r="N292" s="12">
        <f t="shared" si="163"/>
        <v>93000</v>
      </c>
    </row>
    <row r="293" spans="1:15">
      <c r="A293" s="37" t="s">
        <v>182</v>
      </c>
      <c r="B293" s="38" t="s">
        <v>14</v>
      </c>
      <c r="C293" s="38" t="s">
        <v>36</v>
      </c>
      <c r="D293" s="38" t="s">
        <v>211</v>
      </c>
      <c r="E293" s="38" t="s">
        <v>225</v>
      </c>
      <c r="F293" s="38" t="s">
        <v>219</v>
      </c>
      <c r="G293" s="38" t="s">
        <v>181</v>
      </c>
      <c r="H293" s="38" t="s">
        <v>0</v>
      </c>
      <c r="I293" s="38" t="s">
        <v>183</v>
      </c>
      <c r="J293" s="12">
        <v>93000</v>
      </c>
      <c r="K293" s="12"/>
      <c r="L293" s="12"/>
      <c r="M293" s="17">
        <f>93000-J293</f>
        <v>0</v>
      </c>
      <c r="N293" s="12">
        <f>J293+K293+L293+M293</f>
        <v>93000</v>
      </c>
    </row>
    <row r="294" spans="1:15">
      <c r="A294" s="29" t="s">
        <v>226</v>
      </c>
      <c r="B294" s="4" t="s">
        <v>14</v>
      </c>
      <c r="C294" s="4" t="s">
        <v>60</v>
      </c>
      <c r="D294" s="4" t="s">
        <v>0</v>
      </c>
      <c r="E294" s="4" t="s">
        <v>0</v>
      </c>
      <c r="F294" s="4" t="s">
        <v>0</v>
      </c>
      <c r="G294" s="4" t="s">
        <v>0</v>
      </c>
      <c r="H294" s="4" t="s">
        <v>0</v>
      </c>
      <c r="I294" s="4" t="s">
        <v>0</v>
      </c>
      <c r="J294" s="11">
        <v>15909594.890000001</v>
      </c>
      <c r="K294" s="11">
        <f>K295+K299+K305+K315</f>
        <v>0</v>
      </c>
      <c r="L294" s="11">
        <f t="shared" ref="L294:N294" si="164">L295+L299+L305+L315</f>
        <v>8202590.9299999997</v>
      </c>
      <c r="M294" s="19">
        <f t="shared" si="164"/>
        <v>0</v>
      </c>
      <c r="N294" s="11">
        <f t="shared" si="164"/>
        <v>24112185.82</v>
      </c>
      <c r="O294" s="24"/>
    </row>
    <row r="295" spans="1:15">
      <c r="A295" s="29" t="s">
        <v>227</v>
      </c>
      <c r="B295" s="4" t="s">
        <v>14</v>
      </c>
      <c r="C295" s="4" t="s">
        <v>60</v>
      </c>
      <c r="D295" s="4" t="s">
        <v>228</v>
      </c>
      <c r="E295" s="4" t="s">
        <v>0</v>
      </c>
      <c r="F295" s="4" t="s">
        <v>0</v>
      </c>
      <c r="G295" s="4" t="s">
        <v>0</v>
      </c>
      <c r="H295" s="4" t="s">
        <v>0</v>
      </c>
      <c r="I295" s="4" t="s">
        <v>0</v>
      </c>
      <c r="J295" s="11">
        <v>454000</v>
      </c>
      <c r="K295" s="11">
        <f>K296</f>
        <v>0</v>
      </c>
      <c r="L295" s="11">
        <f t="shared" ref="L295:N295" si="165">L296</f>
        <v>1351008.09</v>
      </c>
      <c r="M295" s="19">
        <f t="shared" si="165"/>
        <v>0</v>
      </c>
      <c r="N295" s="11">
        <f t="shared" si="165"/>
        <v>1805008.09</v>
      </c>
    </row>
    <row r="296" spans="1:15">
      <c r="A296" s="29" t="s">
        <v>19</v>
      </c>
      <c r="B296" s="4" t="s">
        <v>14</v>
      </c>
      <c r="C296" s="4" t="s">
        <v>60</v>
      </c>
      <c r="D296" s="4" t="s">
        <v>228</v>
      </c>
      <c r="E296" s="4" t="s">
        <v>20</v>
      </c>
      <c r="F296" s="4" t="s">
        <v>0</v>
      </c>
      <c r="G296" s="4" t="s">
        <v>0</v>
      </c>
      <c r="H296" s="4" t="s">
        <v>0</v>
      </c>
      <c r="I296" s="4" t="s">
        <v>0</v>
      </c>
      <c r="J296" s="11">
        <v>454000</v>
      </c>
      <c r="K296" s="11">
        <f>K297+K298</f>
        <v>0</v>
      </c>
      <c r="L296" s="11">
        <f t="shared" ref="L296:N296" si="166">L297+L298</f>
        <v>1351008.09</v>
      </c>
      <c r="M296" s="19">
        <f t="shared" si="166"/>
        <v>0</v>
      </c>
      <c r="N296" s="11">
        <f t="shared" si="166"/>
        <v>1805008.09</v>
      </c>
    </row>
    <row r="297" spans="1:15">
      <c r="A297" s="37" t="s">
        <v>123</v>
      </c>
      <c r="B297" s="38" t="s">
        <v>14</v>
      </c>
      <c r="C297" s="38" t="s">
        <v>60</v>
      </c>
      <c r="D297" s="38" t="s">
        <v>228</v>
      </c>
      <c r="E297" s="38" t="s">
        <v>229</v>
      </c>
      <c r="F297" s="38" t="s">
        <v>50</v>
      </c>
      <c r="G297" s="38" t="s">
        <v>68</v>
      </c>
      <c r="H297" s="38" t="s">
        <v>0</v>
      </c>
      <c r="I297" s="38" t="s">
        <v>124</v>
      </c>
      <c r="J297" s="12">
        <v>208000</v>
      </c>
      <c r="K297" s="12"/>
      <c r="L297" s="12"/>
      <c r="M297" s="17"/>
      <c r="N297" s="12">
        <f>J297+K297+L297+M297</f>
        <v>208000</v>
      </c>
    </row>
    <row r="298" spans="1:15" ht="25.5">
      <c r="A298" s="7" t="s">
        <v>39</v>
      </c>
      <c r="B298" s="38" t="s">
        <v>14</v>
      </c>
      <c r="C298" s="38" t="s">
        <v>60</v>
      </c>
      <c r="D298" s="38" t="s">
        <v>228</v>
      </c>
      <c r="E298" s="39" t="s">
        <v>356</v>
      </c>
      <c r="F298" s="38">
        <v>244</v>
      </c>
      <c r="G298" s="38">
        <v>226</v>
      </c>
      <c r="H298" s="38"/>
      <c r="I298" s="38">
        <v>1140</v>
      </c>
      <c r="J298" s="12">
        <v>246000</v>
      </c>
      <c r="K298" s="12"/>
      <c r="L298" s="12">
        <v>1351008.09</v>
      </c>
      <c r="M298" s="17"/>
      <c r="N298" s="12">
        <f>J298+K298+L298+M298</f>
        <v>1597008.09</v>
      </c>
    </row>
    <row r="299" spans="1:15">
      <c r="A299" s="29" t="s">
        <v>230</v>
      </c>
      <c r="B299" s="4" t="s">
        <v>14</v>
      </c>
      <c r="C299" s="4" t="s">
        <v>60</v>
      </c>
      <c r="D299" s="4" t="s">
        <v>231</v>
      </c>
      <c r="E299" s="4" t="s">
        <v>0</v>
      </c>
      <c r="F299" s="4" t="s">
        <v>0</v>
      </c>
      <c r="G299" s="4" t="s">
        <v>0</v>
      </c>
      <c r="H299" s="4" t="s">
        <v>0</v>
      </c>
      <c r="I299" s="4" t="s">
        <v>0</v>
      </c>
      <c r="J299" s="11">
        <v>5873120</v>
      </c>
      <c r="K299" s="11">
        <f>K300</f>
        <v>0</v>
      </c>
      <c r="L299" s="11">
        <f t="shared" ref="L299:N299" si="167">L300</f>
        <v>0</v>
      </c>
      <c r="M299" s="19">
        <f t="shared" si="167"/>
        <v>0</v>
      </c>
      <c r="N299" s="11">
        <f t="shared" si="167"/>
        <v>5873120</v>
      </c>
    </row>
    <row r="300" spans="1:15" ht="38.25">
      <c r="A300" s="29" t="s">
        <v>239</v>
      </c>
      <c r="B300" s="4" t="s">
        <v>14</v>
      </c>
      <c r="C300" s="4" t="s">
        <v>60</v>
      </c>
      <c r="D300" s="4" t="s">
        <v>231</v>
      </c>
      <c r="E300" s="4" t="s">
        <v>240</v>
      </c>
      <c r="F300" s="4" t="s">
        <v>0</v>
      </c>
      <c r="G300" s="4" t="s">
        <v>0</v>
      </c>
      <c r="H300" s="4" t="s">
        <v>0</v>
      </c>
      <c r="I300" s="4" t="s">
        <v>0</v>
      </c>
      <c r="J300" s="11">
        <v>5873120</v>
      </c>
      <c r="K300" s="11">
        <f>K301</f>
        <v>0</v>
      </c>
      <c r="L300" s="11">
        <f t="shared" ref="L300:N300" si="168">L301</f>
        <v>0</v>
      </c>
      <c r="M300" s="19">
        <f t="shared" si="168"/>
        <v>0</v>
      </c>
      <c r="N300" s="11">
        <f t="shared" si="168"/>
        <v>5873120</v>
      </c>
    </row>
    <row r="301" spans="1:15" ht="25.5">
      <c r="A301" s="29" t="s">
        <v>39</v>
      </c>
      <c r="B301" s="4" t="s">
        <v>14</v>
      </c>
      <c r="C301" s="4" t="s">
        <v>60</v>
      </c>
      <c r="D301" s="4" t="s">
        <v>231</v>
      </c>
      <c r="E301" s="4" t="s">
        <v>240</v>
      </c>
      <c r="F301" s="4" t="s">
        <v>40</v>
      </c>
      <c r="G301" s="4" t="s">
        <v>0</v>
      </c>
      <c r="H301" s="4" t="s">
        <v>0</v>
      </c>
      <c r="I301" s="4" t="s">
        <v>0</v>
      </c>
      <c r="J301" s="11">
        <v>5873120</v>
      </c>
      <c r="K301" s="11">
        <f>K302</f>
        <v>0</v>
      </c>
      <c r="L301" s="11">
        <f t="shared" ref="L301:N301" si="169">L302</f>
        <v>0</v>
      </c>
      <c r="M301" s="19">
        <f t="shared" si="169"/>
        <v>0</v>
      </c>
      <c r="N301" s="11">
        <f t="shared" si="169"/>
        <v>5873120</v>
      </c>
    </row>
    <row r="302" spans="1:15">
      <c r="A302" s="29" t="s">
        <v>49</v>
      </c>
      <c r="B302" s="4" t="s">
        <v>14</v>
      </c>
      <c r="C302" s="4" t="s">
        <v>60</v>
      </c>
      <c r="D302" s="4" t="s">
        <v>231</v>
      </c>
      <c r="E302" s="4" t="s">
        <v>240</v>
      </c>
      <c r="F302" s="4" t="s">
        <v>50</v>
      </c>
      <c r="G302" s="4" t="s">
        <v>0</v>
      </c>
      <c r="H302" s="4" t="s">
        <v>0</v>
      </c>
      <c r="I302" s="4" t="s">
        <v>0</v>
      </c>
      <c r="J302" s="11">
        <v>5873120</v>
      </c>
      <c r="K302" s="11">
        <f>K303</f>
        <v>0</v>
      </c>
      <c r="L302" s="11">
        <f t="shared" ref="L302:N302" si="170">L303</f>
        <v>0</v>
      </c>
      <c r="M302" s="19">
        <f t="shared" si="170"/>
        <v>0</v>
      </c>
      <c r="N302" s="11">
        <f t="shared" si="170"/>
        <v>5873120</v>
      </c>
    </row>
    <row r="303" spans="1:15">
      <c r="A303" s="37" t="s">
        <v>101</v>
      </c>
      <c r="B303" s="38" t="s">
        <v>14</v>
      </c>
      <c r="C303" s="38" t="s">
        <v>60</v>
      </c>
      <c r="D303" s="38" t="s">
        <v>231</v>
      </c>
      <c r="E303" s="38" t="s">
        <v>240</v>
      </c>
      <c r="F303" s="38" t="s">
        <v>50</v>
      </c>
      <c r="G303" s="38" t="s">
        <v>102</v>
      </c>
      <c r="H303" s="38" t="s">
        <v>0</v>
      </c>
      <c r="I303" s="38" t="s">
        <v>0</v>
      </c>
      <c r="J303" s="12">
        <v>5873120</v>
      </c>
      <c r="K303" s="12">
        <f>K304</f>
        <v>0</v>
      </c>
      <c r="L303" s="12">
        <f t="shared" ref="L303:N303" si="171">L304</f>
        <v>0</v>
      </c>
      <c r="M303" s="17">
        <f t="shared" si="171"/>
        <v>0</v>
      </c>
      <c r="N303" s="12">
        <f t="shared" si="171"/>
        <v>5873120</v>
      </c>
    </row>
    <row r="304" spans="1:15" ht="25.5">
      <c r="A304" s="37" t="s">
        <v>103</v>
      </c>
      <c r="B304" s="38" t="s">
        <v>14</v>
      </c>
      <c r="C304" s="38" t="s">
        <v>60</v>
      </c>
      <c r="D304" s="38" t="s">
        <v>231</v>
      </c>
      <c r="E304" s="38" t="s">
        <v>240</v>
      </c>
      <c r="F304" s="38" t="s">
        <v>50</v>
      </c>
      <c r="G304" s="38" t="s">
        <v>102</v>
      </c>
      <c r="H304" s="38" t="s">
        <v>0</v>
      </c>
      <c r="I304" s="38" t="s">
        <v>104</v>
      </c>
      <c r="J304" s="12">
        <v>5873120</v>
      </c>
      <c r="K304" s="12"/>
      <c r="L304" s="12"/>
      <c r="M304" s="17"/>
      <c r="N304" s="12">
        <f>J304+K304+L304+M304</f>
        <v>5873120</v>
      </c>
    </row>
    <row r="305" spans="1:15" ht="25.5">
      <c r="A305" s="29" t="s">
        <v>241</v>
      </c>
      <c r="B305" s="4" t="s">
        <v>14</v>
      </c>
      <c r="C305" s="4" t="s">
        <v>60</v>
      </c>
      <c r="D305" s="4" t="s">
        <v>211</v>
      </c>
      <c r="E305" s="4" t="s">
        <v>0</v>
      </c>
      <c r="F305" s="4" t="s">
        <v>0</v>
      </c>
      <c r="G305" s="4" t="s">
        <v>0</v>
      </c>
      <c r="H305" s="4" t="s">
        <v>0</v>
      </c>
      <c r="I305" s="4" t="s">
        <v>0</v>
      </c>
      <c r="J305" s="11">
        <v>8598673.4299999997</v>
      </c>
      <c r="K305" s="11">
        <f>K306</f>
        <v>0</v>
      </c>
      <c r="L305" s="11">
        <f t="shared" ref="L305:N305" si="172">L306</f>
        <v>0</v>
      </c>
      <c r="M305" s="19">
        <f t="shared" si="172"/>
        <v>0</v>
      </c>
      <c r="N305" s="11">
        <f t="shared" si="172"/>
        <v>8598673.4299999997</v>
      </c>
      <c r="O305" s="24"/>
    </row>
    <row r="306" spans="1:15" ht="38.25">
      <c r="A306" s="29" t="s">
        <v>242</v>
      </c>
      <c r="B306" s="4" t="s">
        <v>14</v>
      </c>
      <c r="C306" s="4" t="s">
        <v>60</v>
      </c>
      <c r="D306" s="4" t="s">
        <v>211</v>
      </c>
      <c r="E306" s="4" t="s">
        <v>243</v>
      </c>
      <c r="F306" s="4" t="s">
        <v>0</v>
      </c>
      <c r="G306" s="4" t="s">
        <v>0</v>
      </c>
      <c r="H306" s="4" t="s">
        <v>0</v>
      </c>
      <c r="I306" s="4" t="s">
        <v>0</v>
      </c>
      <c r="J306" s="11">
        <v>8598673.4299999997</v>
      </c>
      <c r="K306" s="11">
        <f>K307</f>
        <v>0</v>
      </c>
      <c r="L306" s="11">
        <f t="shared" ref="L306:N306" si="173">L307</f>
        <v>0</v>
      </c>
      <c r="M306" s="19">
        <f t="shared" si="173"/>
        <v>0</v>
      </c>
      <c r="N306" s="11">
        <f t="shared" si="173"/>
        <v>8598673.4299999997</v>
      </c>
    </row>
    <row r="307" spans="1:15" ht="25.5">
      <c r="A307" s="29" t="s">
        <v>39</v>
      </c>
      <c r="B307" s="4" t="s">
        <v>14</v>
      </c>
      <c r="C307" s="4" t="s">
        <v>60</v>
      </c>
      <c r="D307" s="4" t="s">
        <v>211</v>
      </c>
      <c r="E307" s="4" t="s">
        <v>243</v>
      </c>
      <c r="F307" s="4" t="s">
        <v>40</v>
      </c>
      <c r="G307" s="4" t="s">
        <v>0</v>
      </c>
      <c r="H307" s="4" t="s">
        <v>0</v>
      </c>
      <c r="I307" s="4" t="s">
        <v>0</v>
      </c>
      <c r="J307" s="11">
        <v>8598673.4299999997</v>
      </c>
      <c r="K307" s="11">
        <f>K308</f>
        <v>0</v>
      </c>
      <c r="L307" s="11">
        <f t="shared" ref="L307:N307" si="174">L308</f>
        <v>0</v>
      </c>
      <c r="M307" s="19">
        <f t="shared" si="174"/>
        <v>0</v>
      </c>
      <c r="N307" s="11">
        <f t="shared" si="174"/>
        <v>8598673.4299999997</v>
      </c>
    </row>
    <row r="308" spans="1:15">
      <c r="A308" s="29" t="s">
        <v>49</v>
      </c>
      <c r="B308" s="4" t="s">
        <v>14</v>
      </c>
      <c r="C308" s="4" t="s">
        <v>60</v>
      </c>
      <c r="D308" s="4" t="s">
        <v>211</v>
      </c>
      <c r="E308" s="4" t="s">
        <v>243</v>
      </c>
      <c r="F308" s="4" t="s">
        <v>50</v>
      </c>
      <c r="G308" s="4" t="s">
        <v>0</v>
      </c>
      <c r="H308" s="4" t="s">
        <v>0</v>
      </c>
      <c r="I308" s="4" t="s">
        <v>0</v>
      </c>
      <c r="J308" s="11">
        <v>8598673.4299999997</v>
      </c>
      <c r="K308" s="11">
        <f>K309+K311+K313</f>
        <v>0</v>
      </c>
      <c r="L308" s="11">
        <f t="shared" ref="L308:N308" si="175">L309+L311+L313</f>
        <v>0</v>
      </c>
      <c r="M308" s="19">
        <f t="shared" si="175"/>
        <v>0</v>
      </c>
      <c r="N308" s="11">
        <f t="shared" si="175"/>
        <v>8598673.4299999997</v>
      </c>
    </row>
    <row r="309" spans="1:15" ht="25.5">
      <c r="A309" s="37" t="s">
        <v>89</v>
      </c>
      <c r="B309" s="38" t="s">
        <v>14</v>
      </c>
      <c r="C309" s="38" t="s">
        <v>60</v>
      </c>
      <c r="D309" s="38" t="s">
        <v>211</v>
      </c>
      <c r="E309" s="38" t="s">
        <v>243</v>
      </c>
      <c r="F309" s="38" t="s">
        <v>50</v>
      </c>
      <c r="G309" s="38" t="s">
        <v>90</v>
      </c>
      <c r="H309" s="38" t="s">
        <v>0</v>
      </c>
      <c r="I309" s="38" t="s">
        <v>0</v>
      </c>
      <c r="J309" s="12">
        <v>8165763.4299999997</v>
      </c>
      <c r="K309" s="12">
        <f>K310</f>
        <v>0</v>
      </c>
      <c r="L309" s="12">
        <f t="shared" ref="L309:N309" si="176">L310</f>
        <v>0</v>
      </c>
      <c r="M309" s="17">
        <f t="shared" si="176"/>
        <v>0</v>
      </c>
      <c r="N309" s="12">
        <f t="shared" si="176"/>
        <v>8165763.4299999997</v>
      </c>
    </row>
    <row r="310" spans="1:15" ht="25.5">
      <c r="A310" s="37" t="s">
        <v>91</v>
      </c>
      <c r="B310" s="38" t="s">
        <v>14</v>
      </c>
      <c r="C310" s="38" t="s">
        <v>60</v>
      </c>
      <c r="D310" s="38" t="s">
        <v>211</v>
      </c>
      <c r="E310" s="38" t="s">
        <v>243</v>
      </c>
      <c r="F310" s="38" t="s">
        <v>50</v>
      </c>
      <c r="G310" s="38" t="s">
        <v>90</v>
      </c>
      <c r="H310" s="38" t="s">
        <v>0</v>
      </c>
      <c r="I310" s="38" t="s">
        <v>92</v>
      </c>
      <c r="J310" s="12">
        <v>8165763.4299999997</v>
      </c>
      <c r="K310" s="12"/>
      <c r="L310" s="12"/>
      <c r="M310" s="17"/>
      <c r="N310" s="12">
        <f>J310+K310+L310+M310</f>
        <v>8165763.4299999997</v>
      </c>
    </row>
    <row r="311" spans="1:15">
      <c r="A311" s="37" t="s">
        <v>67</v>
      </c>
      <c r="B311" s="38" t="s">
        <v>14</v>
      </c>
      <c r="C311" s="38" t="s">
        <v>60</v>
      </c>
      <c r="D311" s="38" t="s">
        <v>211</v>
      </c>
      <c r="E311" s="38" t="s">
        <v>243</v>
      </c>
      <c r="F311" s="38" t="s">
        <v>50</v>
      </c>
      <c r="G311" s="38" t="s">
        <v>68</v>
      </c>
      <c r="H311" s="38" t="s">
        <v>0</v>
      </c>
      <c r="I311" s="38" t="s">
        <v>0</v>
      </c>
      <c r="J311" s="12">
        <v>432910.00000000006</v>
      </c>
      <c r="K311" s="12">
        <f>K312</f>
        <v>0</v>
      </c>
      <c r="L311" s="12">
        <f t="shared" ref="L311:N311" si="177">L312</f>
        <v>0</v>
      </c>
      <c r="M311" s="17">
        <f t="shared" si="177"/>
        <v>0</v>
      </c>
      <c r="N311" s="12">
        <f t="shared" si="177"/>
        <v>432910.00000000006</v>
      </c>
    </row>
    <row r="312" spans="1:15">
      <c r="A312" s="37" t="s">
        <v>123</v>
      </c>
      <c r="B312" s="38" t="s">
        <v>14</v>
      </c>
      <c r="C312" s="38" t="s">
        <v>60</v>
      </c>
      <c r="D312" s="38" t="s">
        <v>211</v>
      </c>
      <c r="E312" s="38" t="s">
        <v>243</v>
      </c>
      <c r="F312" s="38" t="s">
        <v>50</v>
      </c>
      <c r="G312" s="38" t="s">
        <v>68</v>
      </c>
      <c r="H312" s="38" t="s">
        <v>0</v>
      </c>
      <c r="I312" s="38" t="s">
        <v>124</v>
      </c>
      <c r="J312" s="12">
        <v>432910.00000000006</v>
      </c>
      <c r="K312" s="12"/>
      <c r="L312" s="12"/>
      <c r="M312" s="17"/>
      <c r="N312" s="12">
        <f>J312+K312+L312+M312</f>
        <v>432910.00000000006</v>
      </c>
    </row>
    <row r="313" spans="1:15">
      <c r="A313" s="37" t="s">
        <v>95</v>
      </c>
      <c r="B313" s="38" t="s">
        <v>14</v>
      </c>
      <c r="C313" s="38" t="s">
        <v>60</v>
      </c>
      <c r="D313" s="38" t="s">
        <v>211</v>
      </c>
      <c r="E313" s="38" t="s">
        <v>243</v>
      </c>
      <c r="F313" s="38" t="s">
        <v>50</v>
      </c>
      <c r="G313" s="38" t="s">
        <v>96</v>
      </c>
      <c r="H313" s="38" t="s">
        <v>0</v>
      </c>
      <c r="I313" s="38" t="s">
        <v>0</v>
      </c>
      <c r="J313" s="12">
        <v>0</v>
      </c>
      <c r="K313" s="12">
        <f>K314</f>
        <v>0</v>
      </c>
      <c r="L313" s="12">
        <f t="shared" ref="L313:N313" si="178">L314</f>
        <v>0</v>
      </c>
      <c r="M313" s="17">
        <f t="shared" si="178"/>
        <v>0</v>
      </c>
      <c r="N313" s="12">
        <f t="shared" si="178"/>
        <v>0</v>
      </c>
    </row>
    <row r="314" spans="1:15">
      <c r="A314" s="37" t="s">
        <v>129</v>
      </c>
      <c r="B314" s="38" t="s">
        <v>14</v>
      </c>
      <c r="C314" s="38" t="s">
        <v>60</v>
      </c>
      <c r="D314" s="38" t="s">
        <v>211</v>
      </c>
      <c r="E314" s="38" t="s">
        <v>243</v>
      </c>
      <c r="F314" s="38" t="s">
        <v>50</v>
      </c>
      <c r="G314" s="38" t="s">
        <v>96</v>
      </c>
      <c r="H314" s="38" t="s">
        <v>0</v>
      </c>
      <c r="I314" s="38" t="s">
        <v>98</v>
      </c>
      <c r="J314" s="12">
        <v>0</v>
      </c>
      <c r="K314" s="12"/>
      <c r="L314" s="12"/>
      <c r="M314" s="17"/>
      <c r="N314" s="12">
        <f>J314+K314+L314+M314</f>
        <v>0</v>
      </c>
    </row>
    <row r="315" spans="1:15" ht="25.5">
      <c r="A315" s="29" t="s">
        <v>244</v>
      </c>
      <c r="B315" s="4" t="s">
        <v>14</v>
      </c>
      <c r="C315" s="4" t="s">
        <v>60</v>
      </c>
      <c r="D315" s="4" t="s">
        <v>245</v>
      </c>
      <c r="E315" s="4" t="s">
        <v>0</v>
      </c>
      <c r="F315" s="4" t="s">
        <v>0</v>
      </c>
      <c r="G315" s="4" t="s">
        <v>0</v>
      </c>
      <c r="H315" s="4" t="s">
        <v>0</v>
      </c>
      <c r="I315" s="4" t="s">
        <v>0</v>
      </c>
      <c r="J315" s="11">
        <v>983801.46</v>
      </c>
      <c r="K315" s="11">
        <f>K316+K324</f>
        <v>0</v>
      </c>
      <c r="L315" s="11">
        <f t="shared" ref="L315:N315" si="179">L316+L324</f>
        <v>6851582.8399999999</v>
      </c>
      <c r="M315" s="19">
        <f t="shared" si="179"/>
        <v>0</v>
      </c>
      <c r="N315" s="11">
        <f t="shared" si="179"/>
        <v>7835384.2999999998</v>
      </c>
    </row>
    <row r="316" spans="1:15">
      <c r="A316" s="29" t="s">
        <v>246</v>
      </c>
      <c r="B316" s="4" t="s">
        <v>14</v>
      </c>
      <c r="C316" s="4" t="s">
        <v>60</v>
      </c>
      <c r="D316" s="4" t="s">
        <v>245</v>
      </c>
      <c r="E316" s="4" t="s">
        <v>247</v>
      </c>
      <c r="F316" s="4" t="s">
        <v>0</v>
      </c>
      <c r="G316" s="4" t="s">
        <v>0</v>
      </c>
      <c r="H316" s="4" t="s">
        <v>0</v>
      </c>
      <c r="I316" s="4" t="s">
        <v>0</v>
      </c>
      <c r="J316" s="11">
        <v>300000</v>
      </c>
      <c r="K316" s="11">
        <f>K318+K323</f>
        <v>0</v>
      </c>
      <c r="L316" s="11">
        <f t="shared" ref="L316:N316" si="180">L318+L323</f>
        <v>6851582.8399999999</v>
      </c>
      <c r="M316" s="11">
        <f t="shared" si="180"/>
        <v>0</v>
      </c>
      <c r="N316" s="11">
        <f t="shared" si="180"/>
        <v>7151582.8399999999</v>
      </c>
    </row>
    <row r="317" spans="1:15" hidden="1">
      <c r="A317" s="29" t="s">
        <v>246</v>
      </c>
      <c r="B317" s="4" t="s">
        <v>14</v>
      </c>
      <c r="C317" s="4" t="s">
        <v>60</v>
      </c>
      <c r="D317" s="4" t="s">
        <v>245</v>
      </c>
      <c r="E317" s="4" t="s">
        <v>248</v>
      </c>
      <c r="F317" s="4" t="s">
        <v>0</v>
      </c>
      <c r="G317" s="4" t="s">
        <v>0</v>
      </c>
      <c r="H317" s="4" t="s">
        <v>0</v>
      </c>
      <c r="I317" s="4" t="s">
        <v>0</v>
      </c>
      <c r="J317" s="11">
        <v>300000</v>
      </c>
      <c r="K317" s="11"/>
      <c r="L317" s="11"/>
      <c r="M317" s="17"/>
      <c r="N317" s="11">
        <v>300000</v>
      </c>
    </row>
    <row r="318" spans="1:15" ht="38.25">
      <c r="A318" s="29" t="s">
        <v>249</v>
      </c>
      <c r="B318" s="4" t="s">
        <v>14</v>
      </c>
      <c r="C318" s="4" t="s">
        <v>60</v>
      </c>
      <c r="D318" s="4" t="s">
        <v>245</v>
      </c>
      <c r="E318" s="4" t="s">
        <v>250</v>
      </c>
      <c r="F318" s="4" t="s">
        <v>0</v>
      </c>
      <c r="G318" s="4" t="s">
        <v>0</v>
      </c>
      <c r="H318" s="4" t="s">
        <v>0</v>
      </c>
      <c r="I318" s="4" t="s">
        <v>0</v>
      </c>
      <c r="J318" s="11">
        <v>300000</v>
      </c>
      <c r="K318" s="11">
        <f>K321</f>
        <v>0</v>
      </c>
      <c r="L318" s="11">
        <f t="shared" ref="L318:N318" si="181">L321</f>
        <v>0</v>
      </c>
      <c r="M318" s="19">
        <f t="shared" si="181"/>
        <v>0</v>
      </c>
      <c r="N318" s="11">
        <f t="shared" si="181"/>
        <v>300000</v>
      </c>
    </row>
    <row r="319" spans="1:15" hidden="1">
      <c r="A319" s="29" t="s">
        <v>187</v>
      </c>
      <c r="B319" s="4" t="s">
        <v>14</v>
      </c>
      <c r="C319" s="4" t="s">
        <v>60</v>
      </c>
      <c r="D319" s="4" t="s">
        <v>245</v>
      </c>
      <c r="E319" s="4" t="s">
        <v>250</v>
      </c>
      <c r="F319" s="4" t="s">
        <v>188</v>
      </c>
      <c r="G319" s="4" t="s">
        <v>0</v>
      </c>
      <c r="H319" s="4" t="s">
        <v>0</v>
      </c>
      <c r="I319" s="4" t="s">
        <v>0</v>
      </c>
      <c r="J319" s="11">
        <v>300000</v>
      </c>
      <c r="K319" s="11"/>
      <c r="L319" s="11"/>
      <c r="M319" s="17"/>
      <c r="N319" s="11">
        <v>300000</v>
      </c>
    </row>
    <row r="320" spans="1:15" ht="25.5" hidden="1">
      <c r="A320" s="29" t="s">
        <v>234</v>
      </c>
      <c r="B320" s="4" t="s">
        <v>14</v>
      </c>
      <c r="C320" s="4" t="s">
        <v>60</v>
      </c>
      <c r="D320" s="4" t="s">
        <v>245</v>
      </c>
      <c r="E320" s="4" t="s">
        <v>250</v>
      </c>
      <c r="F320" s="4" t="s">
        <v>235</v>
      </c>
      <c r="G320" s="4" t="s">
        <v>0</v>
      </c>
      <c r="H320" s="4" t="s">
        <v>0</v>
      </c>
      <c r="I320" s="4" t="s">
        <v>0</v>
      </c>
      <c r="J320" s="11">
        <v>300000</v>
      </c>
      <c r="K320" s="11"/>
      <c r="L320" s="11"/>
      <c r="M320" s="17"/>
      <c r="N320" s="11">
        <v>300000</v>
      </c>
    </row>
    <row r="321" spans="1:14" ht="76.5">
      <c r="A321" s="29" t="s">
        <v>236</v>
      </c>
      <c r="B321" s="4" t="s">
        <v>14</v>
      </c>
      <c r="C321" s="4" t="s">
        <v>60</v>
      </c>
      <c r="D321" s="4" t="s">
        <v>245</v>
      </c>
      <c r="E321" s="4" t="s">
        <v>250</v>
      </c>
      <c r="F321" s="4" t="s">
        <v>237</v>
      </c>
      <c r="G321" s="4" t="s">
        <v>0</v>
      </c>
      <c r="H321" s="4" t="s">
        <v>0</v>
      </c>
      <c r="I321" s="4" t="s">
        <v>0</v>
      </c>
      <c r="J321" s="11">
        <v>300000</v>
      </c>
      <c r="K321" s="11">
        <f>K322</f>
        <v>0</v>
      </c>
      <c r="L321" s="11">
        <f t="shared" ref="L321:N321" si="182">L322</f>
        <v>0</v>
      </c>
      <c r="M321" s="19">
        <f t="shared" si="182"/>
        <v>0</v>
      </c>
      <c r="N321" s="11">
        <f t="shared" si="182"/>
        <v>300000</v>
      </c>
    </row>
    <row r="322" spans="1:14" ht="51">
      <c r="A322" s="37" t="s">
        <v>251</v>
      </c>
      <c r="B322" s="38" t="s">
        <v>14</v>
      </c>
      <c r="C322" s="38" t="s">
        <v>60</v>
      </c>
      <c r="D322" s="38" t="s">
        <v>245</v>
      </c>
      <c r="E322" s="38" t="s">
        <v>250</v>
      </c>
      <c r="F322" s="38" t="s">
        <v>237</v>
      </c>
      <c r="G322" s="38" t="s">
        <v>44</v>
      </c>
      <c r="H322" s="38" t="s">
        <v>0</v>
      </c>
      <c r="I322" s="38" t="s">
        <v>0</v>
      </c>
      <c r="J322" s="12">
        <v>300000</v>
      </c>
      <c r="K322" s="12"/>
      <c r="L322" s="12"/>
      <c r="M322" s="17"/>
      <c r="N322" s="12">
        <f>J322+K322+L322+M322</f>
        <v>300000</v>
      </c>
    </row>
    <row r="323" spans="1:14">
      <c r="A323" s="29" t="s">
        <v>385</v>
      </c>
      <c r="B323" s="4">
        <v>802</v>
      </c>
      <c r="C323" s="4" t="s">
        <v>60</v>
      </c>
      <c r="D323" s="4" t="s">
        <v>245</v>
      </c>
      <c r="E323" s="4" t="s">
        <v>387</v>
      </c>
      <c r="F323" s="4">
        <v>811</v>
      </c>
      <c r="G323" s="4">
        <v>242</v>
      </c>
      <c r="H323" s="4"/>
      <c r="I323" s="4"/>
      <c r="J323" s="11"/>
      <c r="K323" s="11"/>
      <c r="L323" s="11">
        <v>6851582.8399999999</v>
      </c>
      <c r="M323" s="19"/>
      <c r="N323" s="11">
        <f>J323+K323+L323+M323</f>
        <v>6851582.8399999999</v>
      </c>
    </row>
    <row r="324" spans="1:14" ht="25.5">
      <c r="A324" s="29" t="s">
        <v>160</v>
      </c>
      <c r="B324" s="4" t="s">
        <v>14</v>
      </c>
      <c r="C324" s="4" t="s">
        <v>60</v>
      </c>
      <c r="D324" s="4" t="s">
        <v>245</v>
      </c>
      <c r="E324" s="4" t="s">
        <v>161</v>
      </c>
      <c r="F324" s="4" t="s">
        <v>0</v>
      </c>
      <c r="G324" s="4" t="s">
        <v>0</v>
      </c>
      <c r="H324" s="4" t="s">
        <v>0</v>
      </c>
      <c r="I324" s="4" t="s">
        <v>0</v>
      </c>
      <c r="J324" s="11">
        <v>683801.46</v>
      </c>
      <c r="K324" s="11">
        <f>K326+K332</f>
        <v>0</v>
      </c>
      <c r="L324" s="11">
        <f t="shared" ref="L324:N324" si="183">L326+L332</f>
        <v>0</v>
      </c>
      <c r="M324" s="19">
        <f t="shared" si="183"/>
        <v>0</v>
      </c>
      <c r="N324" s="11">
        <f t="shared" si="183"/>
        <v>683801.46</v>
      </c>
    </row>
    <row r="325" spans="1:14" ht="25.5" hidden="1">
      <c r="A325" s="29" t="s">
        <v>252</v>
      </c>
      <c r="B325" s="4" t="s">
        <v>14</v>
      </c>
      <c r="C325" s="4" t="s">
        <v>60</v>
      </c>
      <c r="D325" s="4" t="s">
        <v>245</v>
      </c>
      <c r="E325" s="4" t="s">
        <v>253</v>
      </c>
      <c r="F325" s="4" t="s">
        <v>0</v>
      </c>
      <c r="G325" s="4" t="s">
        <v>0</v>
      </c>
      <c r="H325" s="4" t="s">
        <v>0</v>
      </c>
      <c r="I325" s="4" t="s">
        <v>0</v>
      </c>
      <c r="J325" s="11">
        <v>676000</v>
      </c>
      <c r="K325" s="11"/>
      <c r="L325" s="11"/>
      <c r="M325" s="17"/>
      <c r="N325" s="11">
        <v>676000</v>
      </c>
    </row>
    <row r="326" spans="1:14" ht="25.5">
      <c r="A326" s="29" t="s">
        <v>254</v>
      </c>
      <c r="B326" s="4" t="s">
        <v>14</v>
      </c>
      <c r="C326" s="4" t="s">
        <v>60</v>
      </c>
      <c r="D326" s="4" t="s">
        <v>245</v>
      </c>
      <c r="E326" s="4" t="s">
        <v>255</v>
      </c>
      <c r="F326" s="4" t="s">
        <v>0</v>
      </c>
      <c r="G326" s="4" t="s">
        <v>0</v>
      </c>
      <c r="H326" s="4" t="s">
        <v>0</v>
      </c>
      <c r="I326" s="4" t="s">
        <v>0</v>
      </c>
      <c r="J326" s="11">
        <v>156000</v>
      </c>
      <c r="K326" s="11">
        <f>K327</f>
        <v>0</v>
      </c>
      <c r="L326" s="11">
        <f t="shared" ref="L326:N326" si="184">L327</f>
        <v>0</v>
      </c>
      <c r="M326" s="19">
        <f t="shared" si="184"/>
        <v>0</v>
      </c>
      <c r="N326" s="11">
        <f t="shared" si="184"/>
        <v>156000</v>
      </c>
    </row>
    <row r="327" spans="1:14" ht="25.5">
      <c r="A327" s="29" t="s">
        <v>39</v>
      </c>
      <c r="B327" s="4" t="s">
        <v>14</v>
      </c>
      <c r="C327" s="4" t="s">
        <v>60</v>
      </c>
      <c r="D327" s="4" t="s">
        <v>245</v>
      </c>
      <c r="E327" s="4" t="s">
        <v>255</v>
      </c>
      <c r="F327" s="4" t="s">
        <v>40</v>
      </c>
      <c r="G327" s="4" t="s">
        <v>0</v>
      </c>
      <c r="H327" s="4" t="s">
        <v>0</v>
      </c>
      <c r="I327" s="4" t="s">
        <v>0</v>
      </c>
      <c r="J327" s="11">
        <v>156000</v>
      </c>
      <c r="K327" s="11">
        <f>K329</f>
        <v>0</v>
      </c>
      <c r="L327" s="11">
        <f t="shared" ref="L327:N327" si="185">L329</f>
        <v>0</v>
      </c>
      <c r="M327" s="19">
        <f t="shared" si="185"/>
        <v>0</v>
      </c>
      <c r="N327" s="11">
        <f t="shared" si="185"/>
        <v>156000</v>
      </c>
    </row>
    <row r="328" spans="1:14" ht="25.5" hidden="1">
      <c r="A328" s="29" t="s">
        <v>41</v>
      </c>
      <c r="B328" s="4" t="s">
        <v>14</v>
      </c>
      <c r="C328" s="4" t="s">
        <v>60</v>
      </c>
      <c r="D328" s="4" t="s">
        <v>245</v>
      </c>
      <c r="E328" s="4" t="s">
        <v>255</v>
      </c>
      <c r="F328" s="4" t="s">
        <v>42</v>
      </c>
      <c r="G328" s="4" t="s">
        <v>0</v>
      </c>
      <c r="H328" s="4" t="s">
        <v>0</v>
      </c>
      <c r="I328" s="4" t="s">
        <v>0</v>
      </c>
      <c r="J328" s="11">
        <v>156000</v>
      </c>
      <c r="K328" s="11"/>
      <c r="L328" s="11"/>
      <c r="M328" s="17"/>
      <c r="N328" s="11">
        <v>156000</v>
      </c>
    </row>
    <row r="329" spans="1:14">
      <c r="A329" s="29" t="s">
        <v>49</v>
      </c>
      <c r="B329" s="4" t="s">
        <v>14</v>
      </c>
      <c r="C329" s="4" t="s">
        <v>60</v>
      </c>
      <c r="D329" s="4" t="s">
        <v>245</v>
      </c>
      <c r="E329" s="4" t="s">
        <v>255</v>
      </c>
      <c r="F329" s="4" t="s">
        <v>50</v>
      </c>
      <c r="G329" s="4" t="s">
        <v>0</v>
      </c>
      <c r="H329" s="4" t="s">
        <v>0</v>
      </c>
      <c r="I329" s="4" t="s">
        <v>0</v>
      </c>
      <c r="J329" s="11">
        <v>156000</v>
      </c>
      <c r="K329" s="11">
        <f>K330</f>
        <v>0</v>
      </c>
      <c r="L329" s="11">
        <f t="shared" ref="L329:N329" si="186">L330</f>
        <v>0</v>
      </c>
      <c r="M329" s="19">
        <f t="shared" si="186"/>
        <v>0</v>
      </c>
      <c r="N329" s="11">
        <f t="shared" si="186"/>
        <v>156000</v>
      </c>
    </row>
    <row r="330" spans="1:14">
      <c r="A330" s="37" t="s">
        <v>67</v>
      </c>
      <c r="B330" s="38" t="s">
        <v>14</v>
      </c>
      <c r="C330" s="38" t="s">
        <v>60</v>
      </c>
      <c r="D330" s="38" t="s">
        <v>245</v>
      </c>
      <c r="E330" s="38" t="s">
        <v>255</v>
      </c>
      <c r="F330" s="38" t="s">
        <v>50</v>
      </c>
      <c r="G330" s="38" t="s">
        <v>68</v>
      </c>
      <c r="H330" s="38" t="s">
        <v>0</v>
      </c>
      <c r="I330" s="38" t="s">
        <v>0</v>
      </c>
      <c r="J330" s="12">
        <v>156000</v>
      </c>
      <c r="K330" s="12">
        <f>K331</f>
        <v>0</v>
      </c>
      <c r="L330" s="12">
        <f t="shared" ref="L330:N330" si="187">L331</f>
        <v>0</v>
      </c>
      <c r="M330" s="17">
        <f t="shared" si="187"/>
        <v>0</v>
      </c>
      <c r="N330" s="12">
        <f t="shared" si="187"/>
        <v>156000</v>
      </c>
    </row>
    <row r="331" spans="1:14">
      <c r="A331" s="37" t="s">
        <v>123</v>
      </c>
      <c r="B331" s="38" t="s">
        <v>14</v>
      </c>
      <c r="C331" s="38" t="s">
        <v>60</v>
      </c>
      <c r="D331" s="38" t="s">
        <v>245</v>
      </c>
      <c r="E331" s="38" t="s">
        <v>255</v>
      </c>
      <c r="F331" s="38" t="s">
        <v>50</v>
      </c>
      <c r="G331" s="38" t="s">
        <v>68</v>
      </c>
      <c r="H331" s="38" t="s">
        <v>0</v>
      </c>
      <c r="I331" s="38" t="s">
        <v>124</v>
      </c>
      <c r="J331" s="12">
        <v>156000</v>
      </c>
      <c r="K331" s="12"/>
      <c r="L331" s="12"/>
      <c r="M331" s="17"/>
      <c r="N331" s="12">
        <f>J331+K331+L331+M331</f>
        <v>156000</v>
      </c>
    </row>
    <row r="332" spans="1:14" ht="38.25">
      <c r="A332" s="29" t="s">
        <v>256</v>
      </c>
      <c r="B332" s="4" t="s">
        <v>14</v>
      </c>
      <c r="C332" s="4" t="s">
        <v>60</v>
      </c>
      <c r="D332" s="4" t="s">
        <v>245</v>
      </c>
      <c r="E332" s="4" t="s">
        <v>257</v>
      </c>
      <c r="F332" s="4" t="s">
        <v>0</v>
      </c>
      <c r="G332" s="4" t="s">
        <v>0</v>
      </c>
      <c r="H332" s="4" t="s">
        <v>0</v>
      </c>
      <c r="I332" s="4" t="s">
        <v>0</v>
      </c>
      <c r="J332" s="11">
        <v>527801.46</v>
      </c>
      <c r="K332" s="11">
        <f>K333</f>
        <v>0</v>
      </c>
      <c r="L332" s="11">
        <f t="shared" ref="L332:N332" si="188">L333</f>
        <v>0</v>
      </c>
      <c r="M332" s="19">
        <f t="shared" si="188"/>
        <v>0</v>
      </c>
      <c r="N332" s="11">
        <f t="shared" si="188"/>
        <v>527801.46</v>
      </c>
    </row>
    <row r="333" spans="1:14" ht="25.5">
      <c r="A333" s="29" t="s">
        <v>39</v>
      </c>
      <c r="B333" s="4" t="s">
        <v>14</v>
      </c>
      <c r="C333" s="4" t="s">
        <v>60</v>
      </c>
      <c r="D333" s="4" t="s">
        <v>245</v>
      </c>
      <c r="E333" s="4" t="s">
        <v>257</v>
      </c>
      <c r="F333" s="4" t="s">
        <v>40</v>
      </c>
      <c r="G333" s="4" t="s">
        <v>0</v>
      </c>
      <c r="H333" s="4" t="s">
        <v>0</v>
      </c>
      <c r="I333" s="4" t="s">
        <v>0</v>
      </c>
      <c r="J333" s="11">
        <v>527801.46</v>
      </c>
      <c r="K333" s="11">
        <f>K335</f>
        <v>0</v>
      </c>
      <c r="L333" s="11">
        <f t="shared" ref="L333:N333" si="189">L335</f>
        <v>0</v>
      </c>
      <c r="M333" s="19">
        <f t="shared" si="189"/>
        <v>0</v>
      </c>
      <c r="N333" s="11">
        <f t="shared" si="189"/>
        <v>527801.46</v>
      </c>
    </row>
    <row r="334" spans="1:14" ht="25.5" hidden="1">
      <c r="A334" s="29" t="s">
        <v>41</v>
      </c>
      <c r="B334" s="4" t="s">
        <v>14</v>
      </c>
      <c r="C334" s="4" t="s">
        <v>60</v>
      </c>
      <c r="D334" s="4" t="s">
        <v>245</v>
      </c>
      <c r="E334" s="4" t="s">
        <v>257</v>
      </c>
      <c r="F334" s="4" t="s">
        <v>42</v>
      </c>
      <c r="G334" s="4" t="s">
        <v>0</v>
      </c>
      <c r="H334" s="4" t="s">
        <v>0</v>
      </c>
      <c r="I334" s="4" t="s">
        <v>0</v>
      </c>
      <c r="J334" s="11">
        <v>520000</v>
      </c>
      <c r="K334" s="11"/>
      <c r="L334" s="11"/>
      <c r="M334" s="17"/>
      <c r="N334" s="11">
        <v>520000</v>
      </c>
    </row>
    <row r="335" spans="1:14">
      <c r="A335" s="29" t="s">
        <v>49</v>
      </c>
      <c r="B335" s="4" t="s">
        <v>14</v>
      </c>
      <c r="C335" s="4" t="s">
        <v>60</v>
      </c>
      <c r="D335" s="4" t="s">
        <v>245</v>
      </c>
      <c r="E335" s="4" t="s">
        <v>257</v>
      </c>
      <c r="F335" s="4" t="s">
        <v>50</v>
      </c>
      <c r="G335" s="4" t="s">
        <v>0</v>
      </c>
      <c r="H335" s="4" t="s">
        <v>0</v>
      </c>
      <c r="I335" s="4" t="s">
        <v>0</v>
      </c>
      <c r="J335" s="11">
        <v>527801.46</v>
      </c>
      <c r="K335" s="11">
        <f>K336+K338</f>
        <v>0</v>
      </c>
      <c r="L335" s="11">
        <f t="shared" ref="L335:N335" si="190">L336+L338</f>
        <v>0</v>
      </c>
      <c r="M335" s="11">
        <f t="shared" si="190"/>
        <v>0</v>
      </c>
      <c r="N335" s="11">
        <f t="shared" si="190"/>
        <v>527801.46</v>
      </c>
    </row>
    <row r="336" spans="1:14">
      <c r="A336" s="37" t="s">
        <v>67</v>
      </c>
      <c r="B336" s="38" t="s">
        <v>14</v>
      </c>
      <c r="C336" s="38" t="s">
        <v>60</v>
      </c>
      <c r="D336" s="38" t="s">
        <v>245</v>
      </c>
      <c r="E336" s="38" t="s">
        <v>257</v>
      </c>
      <c r="F336" s="38" t="s">
        <v>50</v>
      </c>
      <c r="G336" s="38" t="s">
        <v>68</v>
      </c>
      <c r="H336" s="38" t="s">
        <v>0</v>
      </c>
      <c r="I336" s="38" t="s">
        <v>0</v>
      </c>
      <c r="J336" s="12">
        <v>520000</v>
      </c>
      <c r="K336" s="12">
        <f>K337</f>
        <v>0</v>
      </c>
      <c r="L336" s="12">
        <f t="shared" ref="L336:N336" si="191">L337</f>
        <v>0</v>
      </c>
      <c r="M336" s="17">
        <f t="shared" si="191"/>
        <v>0</v>
      </c>
      <c r="N336" s="12">
        <f t="shared" si="191"/>
        <v>520000</v>
      </c>
    </row>
    <row r="337" spans="1:15">
      <c r="A337" s="37" t="s">
        <v>123</v>
      </c>
      <c r="B337" s="38" t="s">
        <v>14</v>
      </c>
      <c r="C337" s="38" t="s">
        <v>60</v>
      </c>
      <c r="D337" s="38" t="s">
        <v>245</v>
      </c>
      <c r="E337" s="38" t="s">
        <v>257</v>
      </c>
      <c r="F337" s="38" t="s">
        <v>50</v>
      </c>
      <c r="G337" s="38" t="s">
        <v>68</v>
      </c>
      <c r="H337" s="38" t="s">
        <v>0</v>
      </c>
      <c r="I337" s="38" t="s">
        <v>124</v>
      </c>
      <c r="J337" s="12">
        <v>520000</v>
      </c>
      <c r="K337" s="12"/>
      <c r="L337" s="12"/>
      <c r="M337" s="17"/>
      <c r="N337" s="12">
        <f>J337+K337+L337+M337</f>
        <v>520000</v>
      </c>
    </row>
    <row r="338" spans="1:15">
      <c r="A338" s="37"/>
      <c r="B338" s="38"/>
      <c r="C338" s="38" t="s">
        <v>60</v>
      </c>
      <c r="D338" s="38" t="s">
        <v>245</v>
      </c>
      <c r="E338" s="38" t="s">
        <v>185</v>
      </c>
      <c r="F338" s="38" t="s">
        <v>50</v>
      </c>
      <c r="G338" s="38" t="s">
        <v>68</v>
      </c>
      <c r="H338" s="38" t="s">
        <v>0</v>
      </c>
      <c r="I338" s="38" t="s">
        <v>124</v>
      </c>
      <c r="J338" s="12">
        <v>7801.46</v>
      </c>
      <c r="K338" s="12"/>
      <c r="L338" s="12"/>
      <c r="M338" s="17"/>
      <c r="N338" s="12">
        <f>J338+K338+L338+M338</f>
        <v>7801.46</v>
      </c>
    </row>
    <row r="339" spans="1:15">
      <c r="A339" s="29" t="s">
        <v>258</v>
      </c>
      <c r="B339" s="4" t="s">
        <v>14</v>
      </c>
      <c r="C339" s="4" t="s">
        <v>228</v>
      </c>
      <c r="D339" s="4" t="s">
        <v>0</v>
      </c>
      <c r="E339" s="4" t="s">
        <v>0</v>
      </c>
      <c r="F339" s="4" t="s">
        <v>0</v>
      </c>
      <c r="G339" s="4" t="s">
        <v>0</v>
      </c>
      <c r="H339" s="4" t="s">
        <v>0</v>
      </c>
      <c r="I339" s="4" t="s">
        <v>0</v>
      </c>
      <c r="J339" s="11">
        <v>60157184.159999996</v>
      </c>
      <c r="K339" s="11">
        <f>K340+K354</f>
        <v>0</v>
      </c>
      <c r="L339" s="11">
        <f t="shared" ref="L339:N339" si="192">L340+L354</f>
        <v>0</v>
      </c>
      <c r="M339" s="19">
        <f t="shared" si="192"/>
        <v>4.1472958400845528E-10</v>
      </c>
      <c r="N339" s="11">
        <f t="shared" si="192"/>
        <v>60157184.159999996</v>
      </c>
      <c r="O339" s="27"/>
    </row>
    <row r="340" spans="1:15">
      <c r="A340" s="29" t="s">
        <v>259</v>
      </c>
      <c r="B340" s="4" t="s">
        <v>14</v>
      </c>
      <c r="C340" s="4" t="s">
        <v>228</v>
      </c>
      <c r="D340" s="4" t="s">
        <v>16</v>
      </c>
      <c r="E340" s="4" t="s">
        <v>0</v>
      </c>
      <c r="F340" s="4" t="s">
        <v>0</v>
      </c>
      <c r="G340" s="4" t="s">
        <v>0</v>
      </c>
      <c r="H340" s="4" t="s">
        <v>0</v>
      </c>
      <c r="I340" s="4" t="s">
        <v>0</v>
      </c>
      <c r="J340" s="11">
        <v>6322107.9100000001</v>
      </c>
      <c r="K340" s="11">
        <f>K341+K349</f>
        <v>0</v>
      </c>
      <c r="L340" s="11">
        <f t="shared" ref="L340:N340" si="193">L341+L349</f>
        <v>0</v>
      </c>
      <c r="M340" s="19">
        <f t="shared" si="193"/>
        <v>0</v>
      </c>
      <c r="N340" s="11">
        <f t="shared" si="193"/>
        <v>6322107.9100000001</v>
      </c>
    </row>
    <row r="341" spans="1:15" ht="25.5">
      <c r="A341" s="29" t="s">
        <v>162</v>
      </c>
      <c r="B341" s="4" t="s">
        <v>14</v>
      </c>
      <c r="C341" s="4" t="s">
        <v>228</v>
      </c>
      <c r="D341" s="4" t="s">
        <v>16</v>
      </c>
      <c r="E341" s="4" t="s">
        <v>163</v>
      </c>
      <c r="F341" s="4" t="s">
        <v>0</v>
      </c>
      <c r="G341" s="4" t="s">
        <v>0</v>
      </c>
      <c r="H341" s="4" t="s">
        <v>0</v>
      </c>
      <c r="I341" s="4" t="s">
        <v>0</v>
      </c>
      <c r="J341" s="11">
        <v>4917659.91</v>
      </c>
      <c r="K341" s="11">
        <f>K342</f>
        <v>0</v>
      </c>
      <c r="L341" s="11">
        <f t="shared" ref="L341:N342" si="194">L342</f>
        <v>0</v>
      </c>
      <c r="M341" s="19">
        <f t="shared" si="194"/>
        <v>0</v>
      </c>
      <c r="N341" s="11">
        <f t="shared" si="194"/>
        <v>4917659.91</v>
      </c>
    </row>
    <row r="342" spans="1:15" ht="25.5">
      <c r="A342" s="29" t="s">
        <v>164</v>
      </c>
      <c r="B342" s="4" t="s">
        <v>14</v>
      </c>
      <c r="C342" s="4" t="s">
        <v>228</v>
      </c>
      <c r="D342" s="4" t="s">
        <v>16</v>
      </c>
      <c r="E342" s="4" t="s">
        <v>165</v>
      </c>
      <c r="F342" s="4" t="s">
        <v>0</v>
      </c>
      <c r="G342" s="4" t="s">
        <v>0</v>
      </c>
      <c r="H342" s="4" t="s">
        <v>0</v>
      </c>
      <c r="I342" s="4" t="s">
        <v>0</v>
      </c>
      <c r="J342" s="11">
        <v>4917659.91</v>
      </c>
      <c r="K342" s="11">
        <f>K343</f>
        <v>0</v>
      </c>
      <c r="L342" s="11">
        <f t="shared" si="194"/>
        <v>0</v>
      </c>
      <c r="M342" s="19">
        <f t="shared" si="194"/>
        <v>0</v>
      </c>
      <c r="N342" s="11">
        <f t="shared" si="194"/>
        <v>4917659.91</v>
      </c>
    </row>
    <row r="343" spans="1:15" ht="25.5">
      <c r="A343" s="29" t="s">
        <v>39</v>
      </c>
      <c r="B343" s="4" t="s">
        <v>14</v>
      </c>
      <c r="C343" s="4" t="s">
        <v>228</v>
      </c>
      <c r="D343" s="4" t="s">
        <v>16</v>
      </c>
      <c r="E343" s="4" t="s">
        <v>165</v>
      </c>
      <c r="F343" s="4" t="s">
        <v>40</v>
      </c>
      <c r="G343" s="4" t="s">
        <v>0</v>
      </c>
      <c r="H343" s="4" t="s">
        <v>0</v>
      </c>
      <c r="I343" s="4" t="s">
        <v>0</v>
      </c>
      <c r="J343" s="11">
        <v>4917659.91</v>
      </c>
      <c r="K343" s="11">
        <f>K344+K347</f>
        <v>0</v>
      </c>
      <c r="L343" s="11">
        <f t="shared" ref="L343:N343" si="195">L344+L347</f>
        <v>0</v>
      </c>
      <c r="M343" s="11">
        <f t="shared" si="195"/>
        <v>0</v>
      </c>
      <c r="N343" s="11">
        <f t="shared" si="195"/>
        <v>4917659.91</v>
      </c>
    </row>
    <row r="344" spans="1:15">
      <c r="A344" s="29" t="s">
        <v>49</v>
      </c>
      <c r="B344" s="4" t="s">
        <v>14</v>
      </c>
      <c r="C344" s="4" t="s">
        <v>228</v>
      </c>
      <c r="D344" s="4" t="s">
        <v>16</v>
      </c>
      <c r="E344" s="4" t="s">
        <v>165</v>
      </c>
      <c r="F344" s="4" t="s">
        <v>50</v>
      </c>
      <c r="G344" s="4" t="s">
        <v>0</v>
      </c>
      <c r="H344" s="4" t="s">
        <v>0</v>
      </c>
      <c r="I344" s="4" t="s">
        <v>0</v>
      </c>
      <c r="J344" s="11">
        <v>4788022.8600000003</v>
      </c>
      <c r="K344" s="11">
        <f>K345</f>
        <v>0</v>
      </c>
      <c r="L344" s="11">
        <f t="shared" ref="L344:N344" si="196">L345</f>
        <v>0</v>
      </c>
      <c r="M344" s="19">
        <f t="shared" si="196"/>
        <v>0</v>
      </c>
      <c r="N344" s="11">
        <f t="shared" si="196"/>
        <v>4788022.8600000003</v>
      </c>
    </row>
    <row r="345" spans="1:15" ht="25.5">
      <c r="A345" s="37" t="s">
        <v>89</v>
      </c>
      <c r="B345" s="38" t="s">
        <v>14</v>
      </c>
      <c r="C345" s="38" t="s">
        <v>228</v>
      </c>
      <c r="D345" s="38" t="s">
        <v>16</v>
      </c>
      <c r="E345" s="38" t="s">
        <v>165</v>
      </c>
      <c r="F345" s="38" t="s">
        <v>50</v>
      </c>
      <c r="G345" s="38" t="s">
        <v>90</v>
      </c>
      <c r="H345" s="38" t="s">
        <v>0</v>
      </c>
      <c r="I345" s="38" t="s">
        <v>0</v>
      </c>
      <c r="J345" s="12">
        <v>4788022.8600000003</v>
      </c>
      <c r="K345" s="12">
        <f>K346</f>
        <v>0</v>
      </c>
      <c r="L345" s="12">
        <f t="shared" ref="L345:N345" si="197">L346</f>
        <v>0</v>
      </c>
      <c r="M345" s="17">
        <f t="shared" si="197"/>
        <v>0</v>
      </c>
      <c r="N345" s="12">
        <f t="shared" si="197"/>
        <v>4788022.8600000003</v>
      </c>
    </row>
    <row r="346" spans="1:15" ht="25.5">
      <c r="A346" s="37" t="s">
        <v>262</v>
      </c>
      <c r="B346" s="38" t="s">
        <v>14</v>
      </c>
      <c r="C346" s="38" t="s">
        <v>228</v>
      </c>
      <c r="D346" s="38" t="s">
        <v>16</v>
      </c>
      <c r="E346" s="38" t="s">
        <v>165</v>
      </c>
      <c r="F346" s="38" t="s">
        <v>50</v>
      </c>
      <c r="G346" s="38" t="s">
        <v>90</v>
      </c>
      <c r="H346" s="38" t="s">
        <v>0</v>
      </c>
      <c r="I346" s="38" t="s">
        <v>118</v>
      </c>
      <c r="J346" s="12">
        <v>4788022.8600000003</v>
      </c>
      <c r="K346" s="12"/>
      <c r="L346" s="12"/>
      <c r="M346" s="17"/>
      <c r="N346" s="12">
        <f>J346+K346+L346+M346</f>
        <v>4788022.8600000003</v>
      </c>
    </row>
    <row r="347" spans="1:15">
      <c r="A347" s="37"/>
      <c r="B347" s="38"/>
      <c r="C347" s="38" t="s">
        <v>228</v>
      </c>
      <c r="D347" s="38" t="s">
        <v>16</v>
      </c>
      <c r="E347" s="38" t="s">
        <v>165</v>
      </c>
      <c r="F347" s="38" t="s">
        <v>50</v>
      </c>
      <c r="G347" s="38">
        <v>344</v>
      </c>
      <c r="H347" s="38" t="s">
        <v>0</v>
      </c>
      <c r="I347" s="38"/>
      <c r="J347" s="12">
        <v>129637.05</v>
      </c>
      <c r="K347" s="12">
        <f>K348</f>
        <v>0</v>
      </c>
      <c r="L347" s="12">
        <f t="shared" ref="L347:N347" si="198">L348</f>
        <v>0</v>
      </c>
      <c r="M347" s="12">
        <f t="shared" si="198"/>
        <v>0</v>
      </c>
      <c r="N347" s="12">
        <f t="shared" si="198"/>
        <v>129637.05</v>
      </c>
    </row>
    <row r="348" spans="1:15">
      <c r="A348" s="37"/>
      <c r="B348" s="38"/>
      <c r="C348" s="38" t="s">
        <v>228</v>
      </c>
      <c r="D348" s="38" t="s">
        <v>16</v>
      </c>
      <c r="E348" s="38" t="s">
        <v>165</v>
      </c>
      <c r="F348" s="38" t="s">
        <v>50</v>
      </c>
      <c r="G348" s="38">
        <v>344</v>
      </c>
      <c r="H348" s="38" t="s">
        <v>0</v>
      </c>
      <c r="I348" s="38">
        <v>1112</v>
      </c>
      <c r="J348" s="12">
        <v>129637.05</v>
      </c>
      <c r="K348" s="12"/>
      <c r="L348" s="12"/>
      <c r="M348" s="17"/>
      <c r="N348" s="12">
        <f>J348+K348+L348+M348</f>
        <v>129637.05</v>
      </c>
    </row>
    <row r="349" spans="1:15">
      <c r="A349" s="29" t="s">
        <v>19</v>
      </c>
      <c r="B349" s="4" t="s">
        <v>14</v>
      </c>
      <c r="C349" s="4" t="s">
        <v>228</v>
      </c>
      <c r="D349" s="4" t="s">
        <v>16</v>
      </c>
      <c r="E349" s="4" t="s">
        <v>20</v>
      </c>
      <c r="F349" s="4" t="s">
        <v>0</v>
      </c>
      <c r="G349" s="4" t="s">
        <v>0</v>
      </c>
      <c r="H349" s="4" t="s">
        <v>0</v>
      </c>
      <c r="I349" s="4" t="s">
        <v>0</v>
      </c>
      <c r="J349" s="11">
        <v>1404448</v>
      </c>
      <c r="K349" s="11">
        <f>K350</f>
        <v>0</v>
      </c>
      <c r="L349" s="11">
        <f t="shared" ref="L349:N349" si="199">L350</f>
        <v>0</v>
      </c>
      <c r="M349" s="19">
        <f t="shared" si="199"/>
        <v>0</v>
      </c>
      <c r="N349" s="11">
        <f t="shared" si="199"/>
        <v>1404448</v>
      </c>
    </row>
    <row r="350" spans="1:15" ht="25.5">
      <c r="A350" s="29" t="s">
        <v>39</v>
      </c>
      <c r="B350" s="4" t="s">
        <v>14</v>
      </c>
      <c r="C350" s="4" t="s">
        <v>228</v>
      </c>
      <c r="D350" s="4" t="s">
        <v>16</v>
      </c>
      <c r="E350" s="4" t="s">
        <v>263</v>
      </c>
      <c r="F350" s="4" t="s">
        <v>40</v>
      </c>
      <c r="G350" s="4" t="s">
        <v>0</v>
      </c>
      <c r="H350" s="4" t="s">
        <v>0</v>
      </c>
      <c r="I350" s="4" t="s">
        <v>0</v>
      </c>
      <c r="J350" s="11">
        <v>1404448</v>
      </c>
      <c r="K350" s="11">
        <f>K351</f>
        <v>0</v>
      </c>
      <c r="L350" s="11">
        <f t="shared" ref="L350:N350" si="200">L351</f>
        <v>0</v>
      </c>
      <c r="M350" s="19">
        <f t="shared" si="200"/>
        <v>0</v>
      </c>
      <c r="N350" s="11">
        <f t="shared" si="200"/>
        <v>1404448</v>
      </c>
    </row>
    <row r="351" spans="1:15">
      <c r="A351" s="29" t="s">
        <v>49</v>
      </c>
      <c r="B351" s="4" t="s">
        <v>14</v>
      </c>
      <c r="C351" s="4" t="s">
        <v>228</v>
      </c>
      <c r="D351" s="4" t="s">
        <v>16</v>
      </c>
      <c r="E351" s="4" t="s">
        <v>263</v>
      </c>
      <c r="F351" s="4" t="s">
        <v>50</v>
      </c>
      <c r="G351" s="4" t="s">
        <v>0</v>
      </c>
      <c r="H351" s="4" t="s">
        <v>0</v>
      </c>
      <c r="I351" s="4" t="s">
        <v>0</v>
      </c>
      <c r="J351" s="11">
        <v>1404448</v>
      </c>
      <c r="K351" s="11">
        <f>K352</f>
        <v>0</v>
      </c>
      <c r="L351" s="11">
        <f t="shared" ref="L351:N351" si="201">L352</f>
        <v>0</v>
      </c>
      <c r="M351" s="19">
        <f t="shared" si="201"/>
        <v>0</v>
      </c>
      <c r="N351" s="11">
        <f t="shared" si="201"/>
        <v>1404448</v>
      </c>
    </row>
    <row r="352" spans="1:15" ht="25.5">
      <c r="A352" s="37" t="s">
        <v>89</v>
      </c>
      <c r="B352" s="38" t="s">
        <v>14</v>
      </c>
      <c r="C352" s="38" t="s">
        <v>228</v>
      </c>
      <c r="D352" s="38" t="s">
        <v>16</v>
      </c>
      <c r="E352" s="38" t="s">
        <v>263</v>
      </c>
      <c r="F352" s="38" t="s">
        <v>50</v>
      </c>
      <c r="G352" s="38" t="s">
        <v>90</v>
      </c>
      <c r="H352" s="38" t="s">
        <v>0</v>
      </c>
      <c r="I352" s="38" t="s">
        <v>0</v>
      </c>
      <c r="J352" s="12">
        <v>1404448</v>
      </c>
      <c r="K352" s="12">
        <f>K353</f>
        <v>0</v>
      </c>
      <c r="L352" s="12">
        <f t="shared" ref="L352:N352" si="202">L353</f>
        <v>0</v>
      </c>
      <c r="M352" s="17">
        <f t="shared" si="202"/>
        <v>0</v>
      </c>
      <c r="N352" s="12">
        <f t="shared" si="202"/>
        <v>1404448</v>
      </c>
    </row>
    <row r="353" spans="1:15" ht="25.5">
      <c r="A353" s="37" t="s">
        <v>262</v>
      </c>
      <c r="B353" s="38" t="s">
        <v>14</v>
      </c>
      <c r="C353" s="38" t="s">
        <v>228</v>
      </c>
      <c r="D353" s="38" t="s">
        <v>16</v>
      </c>
      <c r="E353" s="38" t="s">
        <v>263</v>
      </c>
      <c r="F353" s="38" t="s">
        <v>50</v>
      </c>
      <c r="G353" s="38" t="s">
        <v>90</v>
      </c>
      <c r="H353" s="38" t="s">
        <v>0</v>
      </c>
      <c r="I353" s="38" t="s">
        <v>118</v>
      </c>
      <c r="J353" s="12">
        <v>1404448</v>
      </c>
      <c r="K353" s="12"/>
      <c r="L353" s="12"/>
      <c r="M353" s="17"/>
      <c r="N353" s="12">
        <f>J353+K353+L353+M353</f>
        <v>1404448</v>
      </c>
    </row>
    <row r="354" spans="1:15">
      <c r="A354" s="29" t="s">
        <v>264</v>
      </c>
      <c r="B354" s="4" t="s">
        <v>14</v>
      </c>
      <c r="C354" s="4" t="s">
        <v>228</v>
      </c>
      <c r="D354" s="4" t="s">
        <v>36</v>
      </c>
      <c r="E354" s="4" t="s">
        <v>0</v>
      </c>
      <c r="F354" s="4" t="s">
        <v>0</v>
      </c>
      <c r="G354" s="4" t="s">
        <v>0</v>
      </c>
      <c r="H354" s="4" t="s">
        <v>0</v>
      </c>
      <c r="I354" s="4" t="s">
        <v>0</v>
      </c>
      <c r="J354" s="11">
        <v>53835076.25</v>
      </c>
      <c r="K354" s="11">
        <f>K355+K363</f>
        <v>0</v>
      </c>
      <c r="L354" s="11">
        <f t="shared" ref="L354:N354" si="203">L355+L363</f>
        <v>0</v>
      </c>
      <c r="M354" s="19">
        <f t="shared" si="203"/>
        <v>4.1472958400845528E-10</v>
      </c>
      <c r="N354" s="11">
        <f t="shared" si="203"/>
        <v>53835076.25</v>
      </c>
      <c r="O354" s="27">
        <f>J354+K354+L354+M354</f>
        <v>53835076.25</v>
      </c>
    </row>
    <row r="355" spans="1:15" ht="51">
      <c r="A355" s="29" t="s">
        <v>265</v>
      </c>
      <c r="B355" s="4" t="s">
        <v>14</v>
      </c>
      <c r="C355" s="4" t="s">
        <v>228</v>
      </c>
      <c r="D355" s="4" t="s">
        <v>36</v>
      </c>
      <c r="E355" s="4" t="s">
        <v>266</v>
      </c>
      <c r="F355" s="4" t="s">
        <v>0</v>
      </c>
      <c r="G355" s="4" t="s">
        <v>0</v>
      </c>
      <c r="H355" s="4" t="s">
        <v>0</v>
      </c>
      <c r="I355" s="4" t="s">
        <v>0</v>
      </c>
      <c r="J355" s="11">
        <v>897896.04</v>
      </c>
      <c r="K355" s="11">
        <f>K356</f>
        <v>0</v>
      </c>
      <c r="L355" s="11">
        <f t="shared" ref="L355:N355" si="204">L356</f>
        <v>0</v>
      </c>
      <c r="M355" s="19">
        <f t="shared" si="204"/>
        <v>0</v>
      </c>
      <c r="N355" s="11">
        <f t="shared" si="204"/>
        <v>897896.04</v>
      </c>
    </row>
    <row r="356" spans="1:15" ht="25.5">
      <c r="A356" s="29" t="s">
        <v>39</v>
      </c>
      <c r="B356" s="4" t="s">
        <v>14</v>
      </c>
      <c r="C356" s="4" t="s">
        <v>228</v>
      </c>
      <c r="D356" s="4" t="s">
        <v>36</v>
      </c>
      <c r="E356" s="4" t="s">
        <v>266</v>
      </c>
      <c r="F356" s="4" t="s">
        <v>40</v>
      </c>
      <c r="G356" s="4" t="s">
        <v>0</v>
      </c>
      <c r="H356" s="4" t="s">
        <v>0</v>
      </c>
      <c r="I356" s="4" t="s">
        <v>0</v>
      </c>
      <c r="J356" s="11">
        <v>897896.04</v>
      </c>
      <c r="K356" s="11">
        <f>K357</f>
        <v>0</v>
      </c>
      <c r="L356" s="11">
        <f t="shared" ref="L356:N356" si="205">L357</f>
        <v>0</v>
      </c>
      <c r="M356" s="19">
        <f t="shared" si="205"/>
        <v>0</v>
      </c>
      <c r="N356" s="11">
        <f t="shared" si="205"/>
        <v>897896.04</v>
      </c>
    </row>
    <row r="357" spans="1:15">
      <c r="A357" s="29" t="s">
        <v>49</v>
      </c>
      <c r="B357" s="4" t="s">
        <v>14</v>
      </c>
      <c r="C357" s="4" t="s">
        <v>228</v>
      </c>
      <c r="D357" s="4" t="s">
        <v>36</v>
      </c>
      <c r="E357" s="4" t="s">
        <v>266</v>
      </c>
      <c r="F357" s="4" t="s">
        <v>50</v>
      </c>
      <c r="G357" s="4" t="s">
        <v>0</v>
      </c>
      <c r="H357" s="4" t="s">
        <v>0</v>
      </c>
      <c r="I357" s="4" t="s">
        <v>0</v>
      </c>
      <c r="J357" s="11">
        <v>897896.04</v>
      </c>
      <c r="K357" s="11">
        <f>K358+K359+K361</f>
        <v>0</v>
      </c>
      <c r="L357" s="11">
        <f t="shared" ref="L357:N357" si="206">L358+L359+L361</f>
        <v>0</v>
      </c>
      <c r="M357" s="19">
        <f t="shared" si="206"/>
        <v>0</v>
      </c>
      <c r="N357" s="11">
        <f t="shared" si="206"/>
        <v>897896.04</v>
      </c>
    </row>
    <row r="358" spans="1:15" ht="25.5">
      <c r="A358" s="37" t="s">
        <v>267</v>
      </c>
      <c r="B358" s="38" t="s">
        <v>14</v>
      </c>
      <c r="C358" s="38" t="s">
        <v>228</v>
      </c>
      <c r="D358" s="38" t="s">
        <v>36</v>
      </c>
      <c r="E358" s="38" t="s">
        <v>266</v>
      </c>
      <c r="F358" s="38" t="s">
        <v>50</v>
      </c>
      <c r="G358" s="38" t="s">
        <v>268</v>
      </c>
      <c r="H358" s="38" t="s">
        <v>0</v>
      </c>
      <c r="I358" s="38" t="s">
        <v>0</v>
      </c>
      <c r="J358" s="12">
        <v>7065.8</v>
      </c>
      <c r="K358" s="12"/>
      <c r="L358" s="12"/>
      <c r="M358" s="17"/>
      <c r="N358" s="12">
        <f>J358+K358+L358+M358</f>
        <v>7065.8</v>
      </c>
    </row>
    <row r="359" spans="1:15" ht="25.5">
      <c r="A359" s="37" t="s">
        <v>89</v>
      </c>
      <c r="B359" s="38" t="s">
        <v>14</v>
      </c>
      <c r="C359" s="38" t="s">
        <v>228</v>
      </c>
      <c r="D359" s="38" t="s">
        <v>36</v>
      </c>
      <c r="E359" s="38" t="s">
        <v>266</v>
      </c>
      <c r="F359" s="38" t="s">
        <v>50</v>
      </c>
      <c r="G359" s="38" t="s">
        <v>90</v>
      </c>
      <c r="H359" s="38" t="s">
        <v>0</v>
      </c>
      <c r="I359" s="38" t="s">
        <v>0</v>
      </c>
      <c r="J359" s="12">
        <v>600000</v>
      </c>
      <c r="K359" s="12">
        <f>K360</f>
        <v>0</v>
      </c>
      <c r="L359" s="12">
        <f t="shared" ref="L359:N359" si="207">L360</f>
        <v>0</v>
      </c>
      <c r="M359" s="17">
        <f t="shared" si="207"/>
        <v>0</v>
      </c>
      <c r="N359" s="12">
        <f t="shared" si="207"/>
        <v>600000</v>
      </c>
    </row>
    <row r="360" spans="1:15" ht="25.5">
      <c r="A360" s="37" t="s">
        <v>91</v>
      </c>
      <c r="B360" s="38" t="s">
        <v>14</v>
      </c>
      <c r="C360" s="38" t="s">
        <v>228</v>
      </c>
      <c r="D360" s="38" t="s">
        <v>36</v>
      </c>
      <c r="E360" s="38" t="s">
        <v>266</v>
      </c>
      <c r="F360" s="38" t="s">
        <v>50</v>
      </c>
      <c r="G360" s="38" t="s">
        <v>90</v>
      </c>
      <c r="H360" s="38" t="s">
        <v>0</v>
      </c>
      <c r="I360" s="38" t="s">
        <v>92</v>
      </c>
      <c r="J360" s="12">
        <v>600000</v>
      </c>
      <c r="K360" s="12"/>
      <c r="L360" s="12"/>
      <c r="M360" s="17"/>
      <c r="N360" s="12">
        <f>J360+K360+L360+M360</f>
        <v>600000</v>
      </c>
    </row>
    <row r="361" spans="1:15">
      <c r="A361" s="37" t="s">
        <v>67</v>
      </c>
      <c r="B361" s="38" t="s">
        <v>14</v>
      </c>
      <c r="C361" s="38" t="s">
        <v>228</v>
      </c>
      <c r="D361" s="38" t="s">
        <v>36</v>
      </c>
      <c r="E361" s="38" t="s">
        <v>266</v>
      </c>
      <c r="F361" s="38" t="s">
        <v>50</v>
      </c>
      <c r="G361" s="38" t="s">
        <v>68</v>
      </c>
      <c r="H361" s="38" t="s">
        <v>0</v>
      </c>
      <c r="I361" s="38" t="s">
        <v>0</v>
      </c>
      <c r="J361" s="12">
        <v>290830.24</v>
      </c>
      <c r="K361" s="12">
        <f>K362</f>
        <v>0</v>
      </c>
      <c r="L361" s="12">
        <f t="shared" ref="L361:N361" si="208">L362</f>
        <v>0</v>
      </c>
      <c r="M361" s="17">
        <f t="shared" si="208"/>
        <v>0</v>
      </c>
      <c r="N361" s="12">
        <f t="shared" si="208"/>
        <v>290830.24</v>
      </c>
    </row>
    <row r="362" spans="1:15">
      <c r="A362" s="37" t="s">
        <v>123</v>
      </c>
      <c r="B362" s="38" t="s">
        <v>14</v>
      </c>
      <c r="C362" s="38" t="s">
        <v>228</v>
      </c>
      <c r="D362" s="38" t="s">
        <v>36</v>
      </c>
      <c r="E362" s="38" t="s">
        <v>266</v>
      </c>
      <c r="F362" s="38" t="s">
        <v>50</v>
      </c>
      <c r="G362" s="38" t="s">
        <v>68</v>
      </c>
      <c r="H362" s="38" t="s">
        <v>0</v>
      </c>
      <c r="I362" s="38" t="s">
        <v>124</v>
      </c>
      <c r="J362" s="12">
        <v>290830.24</v>
      </c>
      <c r="K362" s="12"/>
      <c r="L362" s="12"/>
      <c r="M362" s="17"/>
      <c r="N362" s="12">
        <f>J362+K362+L362+M362</f>
        <v>290830.24</v>
      </c>
    </row>
    <row r="363" spans="1:15" ht="38.25">
      <c r="A363" s="29" t="s">
        <v>269</v>
      </c>
      <c r="B363" s="4" t="s">
        <v>14</v>
      </c>
      <c r="C363" s="4" t="s">
        <v>228</v>
      </c>
      <c r="D363" s="4" t="s">
        <v>36</v>
      </c>
      <c r="E363" s="4" t="s">
        <v>270</v>
      </c>
      <c r="F363" s="4" t="s">
        <v>0</v>
      </c>
      <c r="G363" s="4" t="s">
        <v>0</v>
      </c>
      <c r="H363" s="4" t="s">
        <v>0</v>
      </c>
      <c r="I363" s="4" t="s">
        <v>0</v>
      </c>
      <c r="J363" s="11">
        <v>52937180.210000001</v>
      </c>
      <c r="K363" s="11">
        <f>K364+K376</f>
        <v>0</v>
      </c>
      <c r="L363" s="11">
        <f>L364+L376</f>
        <v>0</v>
      </c>
      <c r="M363" s="19">
        <f t="shared" ref="M363:N363" si="209">M364+M376</f>
        <v>4.1472958400845528E-10</v>
      </c>
      <c r="N363" s="11">
        <f t="shared" si="209"/>
        <v>52937180.210000001</v>
      </c>
    </row>
    <row r="364" spans="1:15" ht="51">
      <c r="A364" s="29" t="s">
        <v>271</v>
      </c>
      <c r="B364" s="4" t="s">
        <v>14</v>
      </c>
      <c r="C364" s="4" t="s">
        <v>228</v>
      </c>
      <c r="D364" s="4" t="s">
        <v>36</v>
      </c>
      <c r="E364" s="4" t="s">
        <v>273</v>
      </c>
      <c r="F364" s="4" t="s">
        <v>0</v>
      </c>
      <c r="G364" s="4" t="s">
        <v>0</v>
      </c>
      <c r="H364" s="4" t="s">
        <v>0</v>
      </c>
      <c r="I364" s="4" t="s">
        <v>0</v>
      </c>
      <c r="J364" s="11">
        <v>9500000</v>
      </c>
      <c r="K364" s="11">
        <f>K365</f>
        <v>0</v>
      </c>
      <c r="L364" s="11">
        <f t="shared" ref="L364:N364" si="210">L365</f>
        <v>0</v>
      </c>
      <c r="M364" s="19">
        <f t="shared" si="210"/>
        <v>4.1472958400845528E-10</v>
      </c>
      <c r="N364" s="11">
        <f t="shared" si="210"/>
        <v>9500000</v>
      </c>
    </row>
    <row r="365" spans="1:15" ht="25.5">
      <c r="A365" s="29" t="s">
        <v>39</v>
      </c>
      <c r="B365" s="4" t="s">
        <v>14</v>
      </c>
      <c r="C365" s="4" t="s">
        <v>228</v>
      </c>
      <c r="D365" s="4" t="s">
        <v>36</v>
      </c>
      <c r="E365" s="4" t="s">
        <v>375</v>
      </c>
      <c r="F365" s="4" t="s">
        <v>40</v>
      </c>
      <c r="G365" s="4" t="s">
        <v>0</v>
      </c>
      <c r="H365" s="4" t="s">
        <v>0</v>
      </c>
      <c r="I365" s="4" t="s">
        <v>0</v>
      </c>
      <c r="J365" s="11">
        <v>9500000</v>
      </c>
      <c r="K365" s="11">
        <f>K366</f>
        <v>0</v>
      </c>
      <c r="L365" s="11">
        <f t="shared" ref="L365:N365" si="211">L366</f>
        <v>0</v>
      </c>
      <c r="M365" s="19">
        <f t="shared" si="211"/>
        <v>4.1472958400845528E-10</v>
      </c>
      <c r="N365" s="11">
        <f t="shared" si="211"/>
        <v>9500000</v>
      </c>
    </row>
    <row r="366" spans="1:15">
      <c r="A366" s="29" t="s">
        <v>49</v>
      </c>
      <c r="B366" s="4" t="s">
        <v>14</v>
      </c>
      <c r="C366" s="4" t="s">
        <v>228</v>
      </c>
      <c r="D366" s="4" t="s">
        <v>36</v>
      </c>
      <c r="E366" s="4" t="s">
        <v>375</v>
      </c>
      <c r="F366" s="4" t="s">
        <v>50</v>
      </c>
      <c r="G366" s="4" t="s">
        <v>0</v>
      </c>
      <c r="H366" s="4" t="s">
        <v>0</v>
      </c>
      <c r="I366" s="4" t="s">
        <v>0</v>
      </c>
      <c r="J366" s="11">
        <v>9500000</v>
      </c>
      <c r="K366" s="11">
        <f>K367+K369+K370+K371+K372+K373+K374+K375</f>
        <v>0</v>
      </c>
      <c r="L366" s="11">
        <f t="shared" ref="L366:N366" si="212">L367+L369+L370+L371+L372+L373+L374+L375</f>
        <v>0</v>
      </c>
      <c r="M366" s="11">
        <f t="shared" si="212"/>
        <v>4.1472958400845528E-10</v>
      </c>
      <c r="N366" s="11">
        <f t="shared" si="212"/>
        <v>9500000</v>
      </c>
    </row>
    <row r="367" spans="1:15" ht="25.5">
      <c r="A367" s="37" t="s">
        <v>89</v>
      </c>
      <c r="B367" s="38" t="s">
        <v>14</v>
      </c>
      <c r="C367" s="38" t="s">
        <v>228</v>
      </c>
      <c r="D367" s="38" t="s">
        <v>36</v>
      </c>
      <c r="E367" s="39" t="s">
        <v>375</v>
      </c>
      <c r="F367" s="38" t="s">
        <v>50</v>
      </c>
      <c r="G367" s="38" t="s">
        <v>90</v>
      </c>
      <c r="H367" s="38" t="s">
        <v>0</v>
      </c>
      <c r="I367" s="38" t="s">
        <v>0</v>
      </c>
      <c r="J367" s="12">
        <v>4506512.8699999992</v>
      </c>
      <c r="K367" s="12">
        <f>K368</f>
        <v>0</v>
      </c>
      <c r="L367" s="12">
        <f t="shared" ref="L367:N367" si="213">L368</f>
        <v>0</v>
      </c>
      <c r="M367" s="17">
        <f t="shared" si="213"/>
        <v>4.1472958400845528E-10</v>
      </c>
      <c r="N367" s="12">
        <f t="shared" si="213"/>
        <v>4506512.8699999992</v>
      </c>
    </row>
    <row r="368" spans="1:15" ht="25.5">
      <c r="A368" s="40" t="s">
        <v>262</v>
      </c>
      <c r="B368" s="38" t="s">
        <v>14</v>
      </c>
      <c r="C368" s="38" t="s">
        <v>228</v>
      </c>
      <c r="D368" s="38" t="s">
        <v>36</v>
      </c>
      <c r="E368" s="39" t="s">
        <v>375</v>
      </c>
      <c r="F368" s="38" t="s">
        <v>50</v>
      </c>
      <c r="G368" s="38" t="s">
        <v>90</v>
      </c>
      <c r="H368" s="38" t="s">
        <v>0</v>
      </c>
      <c r="I368" s="38" t="s">
        <v>118</v>
      </c>
      <c r="J368" s="12">
        <v>4506512.8699999992</v>
      </c>
      <c r="K368" s="12"/>
      <c r="L368" s="12"/>
      <c r="M368" s="17">
        <f>4374731.31-J368+96714.91+35066.65</f>
        <v>4.1472958400845528E-10</v>
      </c>
      <c r="N368" s="12">
        <f>J368+K368+L368+M368</f>
        <v>4506512.8699999992</v>
      </c>
    </row>
    <row r="369" spans="1:14" ht="42.75" customHeight="1">
      <c r="A369" s="40" t="s">
        <v>376</v>
      </c>
      <c r="B369" s="38" t="s">
        <v>14</v>
      </c>
      <c r="C369" s="38" t="s">
        <v>228</v>
      </c>
      <c r="D369" s="38" t="s">
        <v>36</v>
      </c>
      <c r="E369" s="39" t="s">
        <v>375</v>
      </c>
      <c r="F369" s="38" t="s">
        <v>50</v>
      </c>
      <c r="G369" s="38" t="s">
        <v>90</v>
      </c>
      <c r="H369" s="38" t="s">
        <v>0</v>
      </c>
      <c r="I369" s="38" t="s">
        <v>118</v>
      </c>
      <c r="J369" s="12">
        <v>4055842.29</v>
      </c>
      <c r="K369" s="12"/>
      <c r="L369" s="12"/>
      <c r="M369" s="17"/>
      <c r="N369" s="12">
        <f>J369+K369+L369+M369</f>
        <v>4055842.29</v>
      </c>
    </row>
    <row r="370" spans="1:14" ht="22.5" customHeight="1">
      <c r="A370" s="40" t="s">
        <v>346</v>
      </c>
      <c r="B370" s="38" t="s">
        <v>14</v>
      </c>
      <c r="C370" s="38" t="s">
        <v>228</v>
      </c>
      <c r="D370" s="38" t="s">
        <v>36</v>
      </c>
      <c r="E370" s="39" t="s">
        <v>375</v>
      </c>
      <c r="F370" s="38" t="s">
        <v>50</v>
      </c>
      <c r="G370" s="38">
        <v>226</v>
      </c>
      <c r="H370" s="38" t="s">
        <v>0</v>
      </c>
      <c r="I370" s="38">
        <v>1140</v>
      </c>
      <c r="J370" s="12">
        <v>106066.99</v>
      </c>
      <c r="K370" s="12"/>
      <c r="L370" s="12"/>
      <c r="M370" s="17"/>
      <c r="N370" s="12">
        <f t="shared" ref="N370:N375" si="214">J370+K370+L370+M370</f>
        <v>106066.99</v>
      </c>
    </row>
    <row r="371" spans="1:14" ht="29.25" customHeight="1">
      <c r="A371" s="40" t="s">
        <v>377</v>
      </c>
      <c r="B371" s="38" t="s">
        <v>14</v>
      </c>
      <c r="C371" s="38" t="s">
        <v>228</v>
      </c>
      <c r="D371" s="38" t="s">
        <v>36</v>
      </c>
      <c r="E371" s="39" t="s">
        <v>375</v>
      </c>
      <c r="F371" s="38" t="s">
        <v>50</v>
      </c>
      <c r="G371" s="38">
        <v>226</v>
      </c>
      <c r="H371" s="38" t="s">
        <v>0</v>
      </c>
      <c r="I371" s="38">
        <v>1140</v>
      </c>
      <c r="J371" s="12">
        <v>95466.35</v>
      </c>
      <c r="K371" s="12"/>
      <c r="L371" s="12"/>
      <c r="M371" s="17"/>
      <c r="N371" s="12">
        <f t="shared" si="214"/>
        <v>95466.35</v>
      </c>
    </row>
    <row r="372" spans="1:14" ht="26.25" customHeight="1">
      <c r="A372" s="40" t="s">
        <v>129</v>
      </c>
      <c r="B372" s="38" t="s">
        <v>14</v>
      </c>
      <c r="C372" s="38" t="s">
        <v>228</v>
      </c>
      <c r="D372" s="38" t="s">
        <v>36</v>
      </c>
      <c r="E372" s="39" t="s">
        <v>375</v>
      </c>
      <c r="F372" s="38" t="s">
        <v>50</v>
      </c>
      <c r="G372" s="38">
        <v>310</v>
      </c>
      <c r="H372" s="38" t="s">
        <v>0</v>
      </c>
      <c r="I372" s="38">
        <v>1116</v>
      </c>
      <c r="J372" s="12">
        <v>342898.39</v>
      </c>
      <c r="K372" s="12"/>
      <c r="L372" s="12"/>
      <c r="M372" s="17"/>
      <c r="N372" s="12">
        <f t="shared" si="214"/>
        <v>342898.39</v>
      </c>
    </row>
    <row r="373" spans="1:14" ht="33.75" customHeight="1">
      <c r="A373" s="40" t="s">
        <v>378</v>
      </c>
      <c r="B373" s="38" t="s">
        <v>14</v>
      </c>
      <c r="C373" s="38" t="s">
        <v>228</v>
      </c>
      <c r="D373" s="38" t="s">
        <v>36</v>
      </c>
      <c r="E373" s="39" t="s">
        <v>375</v>
      </c>
      <c r="F373" s="38" t="s">
        <v>50</v>
      </c>
      <c r="G373" s="38">
        <v>310</v>
      </c>
      <c r="H373" s="38" t="s">
        <v>0</v>
      </c>
      <c r="I373" s="38">
        <v>1116</v>
      </c>
      <c r="J373" s="12">
        <v>308628.08</v>
      </c>
      <c r="K373" s="12"/>
      <c r="L373" s="12"/>
      <c r="M373" s="17"/>
      <c r="N373" s="12">
        <f t="shared" si="214"/>
        <v>308628.08</v>
      </c>
    </row>
    <row r="374" spans="1:14" ht="24" customHeight="1">
      <c r="A374" s="40" t="s">
        <v>379</v>
      </c>
      <c r="B374" s="38" t="s">
        <v>14</v>
      </c>
      <c r="C374" s="38" t="s">
        <v>228</v>
      </c>
      <c r="D374" s="38" t="s">
        <v>36</v>
      </c>
      <c r="E374" s="39" t="s">
        <v>375</v>
      </c>
      <c r="F374" s="38" t="s">
        <v>50</v>
      </c>
      <c r="G374" s="38">
        <v>346</v>
      </c>
      <c r="H374" s="38" t="s">
        <v>0</v>
      </c>
      <c r="I374" s="38">
        <v>1123</v>
      </c>
      <c r="J374" s="12">
        <v>44521.749999999993</v>
      </c>
      <c r="K374" s="12"/>
      <c r="L374" s="12"/>
      <c r="M374" s="17"/>
      <c r="N374" s="12">
        <f t="shared" si="214"/>
        <v>44521.749999999993</v>
      </c>
    </row>
    <row r="375" spans="1:14" ht="32.25" customHeight="1">
      <c r="A375" s="40" t="s">
        <v>380</v>
      </c>
      <c r="B375" s="38" t="s">
        <v>14</v>
      </c>
      <c r="C375" s="38" t="s">
        <v>228</v>
      </c>
      <c r="D375" s="38" t="s">
        <v>36</v>
      </c>
      <c r="E375" s="39" t="s">
        <v>375</v>
      </c>
      <c r="F375" s="38" t="s">
        <v>50</v>
      </c>
      <c r="G375" s="38">
        <v>346</v>
      </c>
      <c r="H375" s="38" t="s">
        <v>0</v>
      </c>
      <c r="I375" s="38">
        <v>1123</v>
      </c>
      <c r="J375" s="12">
        <v>40063.280000000006</v>
      </c>
      <c r="K375" s="12"/>
      <c r="L375" s="12"/>
      <c r="M375" s="17"/>
      <c r="N375" s="12">
        <f t="shared" si="214"/>
        <v>40063.280000000006</v>
      </c>
    </row>
    <row r="376" spans="1:14" ht="38.25">
      <c r="A376" s="29" t="s">
        <v>272</v>
      </c>
      <c r="B376" s="4" t="s">
        <v>14</v>
      </c>
      <c r="C376" s="4" t="s">
        <v>228</v>
      </c>
      <c r="D376" s="4" t="s">
        <v>36</v>
      </c>
      <c r="E376" s="4" t="s">
        <v>273</v>
      </c>
      <c r="F376" s="4" t="s">
        <v>0</v>
      </c>
      <c r="G376" s="4" t="s">
        <v>0</v>
      </c>
      <c r="H376" s="4" t="s">
        <v>0</v>
      </c>
      <c r="I376" s="4" t="s">
        <v>0</v>
      </c>
      <c r="J376" s="11">
        <v>43437180.210000001</v>
      </c>
      <c r="K376" s="11">
        <f>K377+K384+K389+K394+K404+K419+K420</f>
        <v>0</v>
      </c>
      <c r="L376" s="11">
        <f t="shared" ref="L376:N376" si="215">L377+L384+L389+L394+L404+L419+L420</f>
        <v>0</v>
      </c>
      <c r="M376" s="11">
        <f t="shared" si="215"/>
        <v>0</v>
      </c>
      <c r="N376" s="11">
        <f t="shared" si="215"/>
        <v>43437180.210000001</v>
      </c>
    </row>
    <row r="377" spans="1:14" ht="25.5">
      <c r="A377" s="29" t="s">
        <v>274</v>
      </c>
      <c r="B377" s="4" t="s">
        <v>14</v>
      </c>
      <c r="C377" s="4" t="s">
        <v>228</v>
      </c>
      <c r="D377" s="4" t="s">
        <v>36</v>
      </c>
      <c r="E377" s="4" t="s">
        <v>275</v>
      </c>
      <c r="F377" s="4" t="s">
        <v>0</v>
      </c>
      <c r="G377" s="4" t="s">
        <v>0</v>
      </c>
      <c r="H377" s="4" t="s">
        <v>0</v>
      </c>
      <c r="I377" s="4" t="s">
        <v>0</v>
      </c>
      <c r="J377" s="11">
        <v>4455261.42</v>
      </c>
      <c r="K377" s="11">
        <f>K378</f>
        <v>0</v>
      </c>
      <c r="L377" s="11">
        <f t="shared" ref="L377:N377" si="216">L378</f>
        <v>0</v>
      </c>
      <c r="M377" s="19">
        <f t="shared" si="216"/>
        <v>0</v>
      </c>
      <c r="N377" s="11">
        <f t="shared" si="216"/>
        <v>4455261.42</v>
      </c>
    </row>
    <row r="378" spans="1:14" ht="25.5">
      <c r="A378" s="29" t="s">
        <v>39</v>
      </c>
      <c r="B378" s="4" t="s">
        <v>14</v>
      </c>
      <c r="C378" s="4" t="s">
        <v>228</v>
      </c>
      <c r="D378" s="4" t="s">
        <v>36</v>
      </c>
      <c r="E378" s="4" t="s">
        <v>275</v>
      </c>
      <c r="F378" s="4" t="s">
        <v>40</v>
      </c>
      <c r="G378" s="4" t="s">
        <v>0</v>
      </c>
      <c r="H378" s="4" t="s">
        <v>0</v>
      </c>
      <c r="I378" s="4" t="s">
        <v>0</v>
      </c>
      <c r="J378" s="11">
        <v>4455261.42</v>
      </c>
      <c r="K378" s="11">
        <f>K379</f>
        <v>0</v>
      </c>
      <c r="L378" s="11">
        <f t="shared" ref="L378:N378" si="217">L379</f>
        <v>0</v>
      </c>
      <c r="M378" s="19">
        <f t="shared" si="217"/>
        <v>0</v>
      </c>
      <c r="N378" s="11">
        <f t="shared" si="217"/>
        <v>4455261.42</v>
      </c>
    </row>
    <row r="379" spans="1:14">
      <c r="A379" s="29" t="s">
        <v>49</v>
      </c>
      <c r="B379" s="4" t="s">
        <v>14</v>
      </c>
      <c r="C379" s="4" t="s">
        <v>228</v>
      </c>
      <c r="D379" s="4" t="s">
        <v>36</v>
      </c>
      <c r="E379" s="4" t="s">
        <v>275</v>
      </c>
      <c r="F379" s="4" t="s">
        <v>50</v>
      </c>
      <c r="G379" s="4" t="s">
        <v>0</v>
      </c>
      <c r="H379" s="4" t="s">
        <v>0</v>
      </c>
      <c r="I379" s="4" t="s">
        <v>0</v>
      </c>
      <c r="J379" s="11">
        <v>4455261.42</v>
      </c>
      <c r="K379" s="11">
        <f>K380+K382</f>
        <v>0</v>
      </c>
      <c r="L379" s="11">
        <f t="shared" ref="L379:N379" si="218">L380+L382</f>
        <v>0</v>
      </c>
      <c r="M379" s="19">
        <f t="shared" si="218"/>
        <v>0</v>
      </c>
      <c r="N379" s="11">
        <f t="shared" si="218"/>
        <v>4455261.42</v>
      </c>
    </row>
    <row r="380" spans="1:14">
      <c r="A380" s="37" t="s">
        <v>105</v>
      </c>
      <c r="B380" s="38" t="s">
        <v>14</v>
      </c>
      <c r="C380" s="38" t="s">
        <v>228</v>
      </c>
      <c r="D380" s="38" t="s">
        <v>36</v>
      </c>
      <c r="E380" s="38" t="s">
        <v>275</v>
      </c>
      <c r="F380" s="38" t="s">
        <v>50</v>
      </c>
      <c r="G380" s="38" t="s">
        <v>106</v>
      </c>
      <c r="H380" s="38" t="s">
        <v>0</v>
      </c>
      <c r="I380" s="38" t="s">
        <v>0</v>
      </c>
      <c r="J380" s="12">
        <v>1998059.77</v>
      </c>
      <c r="K380" s="12">
        <f>K381</f>
        <v>0</v>
      </c>
      <c r="L380" s="12">
        <f t="shared" ref="L380:N380" si="219">L381</f>
        <v>0</v>
      </c>
      <c r="M380" s="17">
        <f t="shared" si="219"/>
        <v>0</v>
      </c>
      <c r="N380" s="12">
        <f t="shared" si="219"/>
        <v>1998059.77</v>
      </c>
    </row>
    <row r="381" spans="1:14">
      <c r="A381" s="37" t="s">
        <v>109</v>
      </c>
      <c r="B381" s="38" t="s">
        <v>14</v>
      </c>
      <c r="C381" s="38" t="s">
        <v>228</v>
      </c>
      <c r="D381" s="38" t="s">
        <v>36</v>
      </c>
      <c r="E381" s="38" t="s">
        <v>275</v>
      </c>
      <c r="F381" s="38" t="s">
        <v>50</v>
      </c>
      <c r="G381" s="38" t="s">
        <v>106</v>
      </c>
      <c r="H381" s="38" t="s">
        <v>0</v>
      </c>
      <c r="I381" s="38" t="s">
        <v>110</v>
      </c>
      <c r="J381" s="12">
        <v>1998059.77</v>
      </c>
      <c r="K381" s="12"/>
      <c r="L381" s="12"/>
      <c r="M381" s="17"/>
      <c r="N381" s="12">
        <f>J381+K381+L381+M381</f>
        <v>1998059.77</v>
      </c>
    </row>
    <row r="382" spans="1:14" ht="25.5">
      <c r="A382" s="37" t="s">
        <v>89</v>
      </c>
      <c r="B382" s="38" t="s">
        <v>14</v>
      </c>
      <c r="C382" s="38" t="s">
        <v>228</v>
      </c>
      <c r="D382" s="38" t="s">
        <v>36</v>
      </c>
      <c r="E382" s="38" t="s">
        <v>275</v>
      </c>
      <c r="F382" s="38" t="s">
        <v>50</v>
      </c>
      <c r="G382" s="38" t="s">
        <v>90</v>
      </c>
      <c r="H382" s="38" t="s">
        <v>0</v>
      </c>
      <c r="I382" s="38" t="s">
        <v>0</v>
      </c>
      <c r="J382" s="12">
        <v>2457201.65</v>
      </c>
      <c r="K382" s="12">
        <f>K383</f>
        <v>0</v>
      </c>
      <c r="L382" s="12">
        <f t="shared" ref="L382:N382" si="220">L383</f>
        <v>0</v>
      </c>
      <c r="M382" s="17">
        <f t="shared" si="220"/>
        <v>0</v>
      </c>
      <c r="N382" s="12">
        <f t="shared" si="220"/>
        <v>2457201.65</v>
      </c>
    </row>
    <row r="383" spans="1:14" ht="25.5">
      <c r="A383" s="37" t="s">
        <v>91</v>
      </c>
      <c r="B383" s="38" t="s">
        <v>14</v>
      </c>
      <c r="C383" s="38" t="s">
        <v>228</v>
      </c>
      <c r="D383" s="38" t="s">
        <v>36</v>
      </c>
      <c r="E383" s="38" t="s">
        <v>275</v>
      </c>
      <c r="F383" s="38" t="s">
        <v>50</v>
      </c>
      <c r="G383" s="38" t="s">
        <v>90</v>
      </c>
      <c r="H383" s="38" t="s">
        <v>0</v>
      </c>
      <c r="I383" s="38" t="s">
        <v>92</v>
      </c>
      <c r="J383" s="12">
        <v>2457201.65</v>
      </c>
      <c r="K383" s="12"/>
      <c r="L383" s="12"/>
      <c r="M383" s="17"/>
      <c r="N383" s="12">
        <f>J383+K383+L383+M383</f>
        <v>2457201.65</v>
      </c>
    </row>
    <row r="384" spans="1:14" ht="25.5">
      <c r="A384" s="29" t="s">
        <v>276</v>
      </c>
      <c r="B384" s="4" t="s">
        <v>14</v>
      </c>
      <c r="C384" s="4" t="s">
        <v>228</v>
      </c>
      <c r="D384" s="4" t="s">
        <v>36</v>
      </c>
      <c r="E384" s="4" t="s">
        <v>277</v>
      </c>
      <c r="F384" s="4" t="s">
        <v>0</v>
      </c>
      <c r="G384" s="4" t="s">
        <v>0</v>
      </c>
      <c r="H384" s="4" t="s">
        <v>0</v>
      </c>
      <c r="I384" s="4" t="s">
        <v>0</v>
      </c>
      <c r="J384" s="11">
        <v>635127.64</v>
      </c>
      <c r="K384" s="11">
        <f>K385</f>
        <v>0</v>
      </c>
      <c r="L384" s="11">
        <f t="shared" ref="L384:N385" si="221">L385</f>
        <v>0</v>
      </c>
      <c r="M384" s="19">
        <f t="shared" si="221"/>
        <v>0</v>
      </c>
      <c r="N384" s="11">
        <f t="shared" si="221"/>
        <v>635127.64</v>
      </c>
    </row>
    <row r="385" spans="1:14" ht="25.5">
      <c r="A385" s="29" t="s">
        <v>39</v>
      </c>
      <c r="B385" s="4" t="s">
        <v>14</v>
      </c>
      <c r="C385" s="4" t="s">
        <v>228</v>
      </c>
      <c r="D385" s="4" t="s">
        <v>36</v>
      </c>
      <c r="E385" s="4" t="s">
        <v>277</v>
      </c>
      <c r="F385" s="4" t="s">
        <v>40</v>
      </c>
      <c r="G385" s="4" t="s">
        <v>0</v>
      </c>
      <c r="H385" s="4" t="s">
        <v>0</v>
      </c>
      <c r="I385" s="4" t="s">
        <v>0</v>
      </c>
      <c r="J385" s="11">
        <v>635127.64</v>
      </c>
      <c r="K385" s="11">
        <f>K386</f>
        <v>0</v>
      </c>
      <c r="L385" s="11">
        <f t="shared" si="221"/>
        <v>0</v>
      </c>
      <c r="M385" s="19">
        <f t="shared" si="221"/>
        <v>0</v>
      </c>
      <c r="N385" s="11">
        <f t="shared" si="221"/>
        <v>635127.64</v>
      </c>
    </row>
    <row r="386" spans="1:14">
      <c r="A386" s="29" t="s">
        <v>49</v>
      </c>
      <c r="B386" s="4" t="s">
        <v>14</v>
      </c>
      <c r="C386" s="4" t="s">
        <v>228</v>
      </c>
      <c r="D386" s="4" t="s">
        <v>36</v>
      </c>
      <c r="E386" s="4" t="s">
        <v>277</v>
      </c>
      <c r="F386" s="4" t="s">
        <v>50</v>
      </c>
      <c r="G386" s="4" t="s">
        <v>0</v>
      </c>
      <c r="H386" s="4" t="s">
        <v>0</v>
      </c>
      <c r="I386" s="4" t="s">
        <v>0</v>
      </c>
      <c r="J386" s="11">
        <v>635127.64</v>
      </c>
      <c r="K386" s="11">
        <f>K387</f>
        <v>0</v>
      </c>
      <c r="L386" s="11">
        <f t="shared" ref="L386:N386" si="222">L387</f>
        <v>0</v>
      </c>
      <c r="M386" s="19">
        <f t="shared" si="222"/>
        <v>0</v>
      </c>
      <c r="N386" s="11">
        <f t="shared" si="222"/>
        <v>635127.64</v>
      </c>
    </row>
    <row r="387" spans="1:14" ht="25.5">
      <c r="A387" s="37" t="s">
        <v>89</v>
      </c>
      <c r="B387" s="38" t="s">
        <v>14</v>
      </c>
      <c r="C387" s="38" t="s">
        <v>228</v>
      </c>
      <c r="D387" s="38" t="s">
        <v>36</v>
      </c>
      <c r="E387" s="38" t="s">
        <v>277</v>
      </c>
      <c r="F387" s="38" t="s">
        <v>50</v>
      </c>
      <c r="G387" s="38" t="s">
        <v>90</v>
      </c>
      <c r="H387" s="38" t="s">
        <v>0</v>
      </c>
      <c r="I387" s="38" t="s">
        <v>0</v>
      </c>
      <c r="J387" s="12">
        <v>635127.64</v>
      </c>
      <c r="K387" s="12">
        <f>K388</f>
        <v>0</v>
      </c>
      <c r="L387" s="12">
        <f t="shared" ref="L387:N387" si="223">L388</f>
        <v>0</v>
      </c>
      <c r="M387" s="17">
        <f t="shared" si="223"/>
        <v>0</v>
      </c>
      <c r="N387" s="12">
        <f t="shared" si="223"/>
        <v>635127.64</v>
      </c>
    </row>
    <row r="388" spans="1:14">
      <c r="A388" s="37" t="s">
        <v>119</v>
      </c>
      <c r="B388" s="38" t="s">
        <v>14</v>
      </c>
      <c r="C388" s="38" t="s">
        <v>228</v>
      </c>
      <c r="D388" s="38" t="s">
        <v>36</v>
      </c>
      <c r="E388" s="38" t="s">
        <v>277</v>
      </c>
      <c r="F388" s="38" t="s">
        <v>50</v>
      </c>
      <c r="G388" s="38" t="s">
        <v>90</v>
      </c>
      <c r="H388" s="38" t="s">
        <v>0</v>
      </c>
      <c r="I388" s="38" t="s">
        <v>120</v>
      </c>
      <c r="J388" s="12">
        <v>635127.64</v>
      </c>
      <c r="K388" s="12"/>
      <c r="L388" s="12"/>
      <c r="M388" s="17"/>
      <c r="N388" s="12">
        <f>J388+K388+L388+M388</f>
        <v>635127.64</v>
      </c>
    </row>
    <row r="389" spans="1:14">
      <c r="A389" s="29" t="s">
        <v>278</v>
      </c>
      <c r="B389" s="4" t="s">
        <v>14</v>
      </c>
      <c r="C389" s="4" t="s">
        <v>228</v>
      </c>
      <c r="D389" s="4" t="s">
        <v>36</v>
      </c>
      <c r="E389" s="4" t="s">
        <v>279</v>
      </c>
      <c r="F389" s="4" t="s">
        <v>0</v>
      </c>
      <c r="G389" s="4" t="s">
        <v>0</v>
      </c>
      <c r="H389" s="4" t="s">
        <v>0</v>
      </c>
      <c r="I389" s="4" t="s">
        <v>0</v>
      </c>
      <c r="J389" s="11">
        <v>9757370.6400000006</v>
      </c>
      <c r="K389" s="11">
        <f>K390</f>
        <v>0</v>
      </c>
      <c r="L389" s="11">
        <f t="shared" ref="L389:N390" si="224">L390</f>
        <v>0</v>
      </c>
      <c r="M389" s="19">
        <f t="shared" si="224"/>
        <v>0</v>
      </c>
      <c r="N389" s="11">
        <f t="shared" si="224"/>
        <v>9757370.6400000006</v>
      </c>
    </row>
    <row r="390" spans="1:14" ht="25.5">
      <c r="A390" s="29" t="s">
        <v>39</v>
      </c>
      <c r="B390" s="4" t="s">
        <v>14</v>
      </c>
      <c r="C390" s="4" t="s">
        <v>228</v>
      </c>
      <c r="D390" s="4" t="s">
        <v>36</v>
      </c>
      <c r="E390" s="4" t="s">
        <v>279</v>
      </c>
      <c r="F390" s="4" t="s">
        <v>40</v>
      </c>
      <c r="G390" s="4" t="s">
        <v>0</v>
      </c>
      <c r="H390" s="4" t="s">
        <v>0</v>
      </c>
      <c r="I390" s="4" t="s">
        <v>0</v>
      </c>
      <c r="J390" s="11">
        <v>9757370.6400000006</v>
      </c>
      <c r="K390" s="11">
        <f>K391</f>
        <v>0</v>
      </c>
      <c r="L390" s="11">
        <f t="shared" si="224"/>
        <v>0</v>
      </c>
      <c r="M390" s="19">
        <f t="shared" si="224"/>
        <v>0</v>
      </c>
      <c r="N390" s="11">
        <f t="shared" si="224"/>
        <v>9757370.6400000006</v>
      </c>
    </row>
    <row r="391" spans="1:14">
      <c r="A391" s="29" t="s">
        <v>49</v>
      </c>
      <c r="B391" s="4" t="s">
        <v>14</v>
      </c>
      <c r="C391" s="4" t="s">
        <v>228</v>
      </c>
      <c r="D391" s="4" t="s">
        <v>36</v>
      </c>
      <c r="E391" s="4" t="s">
        <v>279</v>
      </c>
      <c r="F391" s="4" t="s">
        <v>50</v>
      </c>
      <c r="G391" s="4" t="s">
        <v>0</v>
      </c>
      <c r="H391" s="4" t="s">
        <v>0</v>
      </c>
      <c r="I391" s="4" t="s">
        <v>0</v>
      </c>
      <c r="J391" s="11">
        <v>9757370.6400000006</v>
      </c>
      <c r="K391" s="11">
        <f>K392</f>
        <v>0</v>
      </c>
      <c r="L391" s="11">
        <f t="shared" ref="L391:N391" si="225">L392</f>
        <v>0</v>
      </c>
      <c r="M391" s="19">
        <f t="shared" si="225"/>
        <v>0</v>
      </c>
      <c r="N391" s="11">
        <f t="shared" si="225"/>
        <v>9757370.6400000006</v>
      </c>
    </row>
    <row r="392" spans="1:14" ht="25.5">
      <c r="A392" s="37" t="s">
        <v>89</v>
      </c>
      <c r="B392" s="38" t="s">
        <v>14</v>
      </c>
      <c r="C392" s="38" t="s">
        <v>228</v>
      </c>
      <c r="D392" s="38" t="s">
        <v>36</v>
      </c>
      <c r="E392" s="38" t="s">
        <v>279</v>
      </c>
      <c r="F392" s="38" t="s">
        <v>50</v>
      </c>
      <c r="G392" s="38" t="s">
        <v>90</v>
      </c>
      <c r="H392" s="38" t="s">
        <v>0</v>
      </c>
      <c r="I392" s="38" t="s">
        <v>0</v>
      </c>
      <c r="J392" s="12">
        <v>9757370.6400000006</v>
      </c>
      <c r="K392" s="12">
        <f>K393</f>
        <v>0</v>
      </c>
      <c r="L392" s="12">
        <f t="shared" ref="L392:N392" si="226">L393</f>
        <v>0</v>
      </c>
      <c r="M392" s="17">
        <f t="shared" si="226"/>
        <v>0</v>
      </c>
      <c r="N392" s="12">
        <f t="shared" si="226"/>
        <v>9757370.6400000006</v>
      </c>
    </row>
    <row r="393" spans="1:14" ht="25.5">
      <c r="A393" s="37" t="s">
        <v>91</v>
      </c>
      <c r="B393" s="38" t="s">
        <v>14</v>
      </c>
      <c r="C393" s="38" t="s">
        <v>228</v>
      </c>
      <c r="D393" s="38" t="s">
        <v>36</v>
      </c>
      <c r="E393" s="38" t="s">
        <v>279</v>
      </c>
      <c r="F393" s="38" t="s">
        <v>50</v>
      </c>
      <c r="G393" s="38" t="s">
        <v>90</v>
      </c>
      <c r="H393" s="38" t="s">
        <v>0</v>
      </c>
      <c r="I393" s="38" t="s">
        <v>92</v>
      </c>
      <c r="J393" s="12">
        <v>9757370.6400000006</v>
      </c>
      <c r="K393" s="12"/>
      <c r="L393" s="12"/>
      <c r="M393" s="17">
        <f>9757370.64-J393</f>
        <v>0</v>
      </c>
      <c r="N393" s="12">
        <f>J393+K393+L393+M393</f>
        <v>9757370.6400000006</v>
      </c>
    </row>
    <row r="394" spans="1:14" ht="60" customHeight="1">
      <c r="A394" s="29" t="s">
        <v>280</v>
      </c>
      <c r="B394" s="4" t="s">
        <v>14</v>
      </c>
      <c r="C394" s="4" t="s">
        <v>228</v>
      </c>
      <c r="D394" s="4" t="s">
        <v>36</v>
      </c>
      <c r="E394" s="4" t="s">
        <v>281</v>
      </c>
      <c r="F394" s="4" t="s">
        <v>0</v>
      </c>
      <c r="G394" s="4" t="s">
        <v>0</v>
      </c>
      <c r="H394" s="4" t="s">
        <v>0</v>
      </c>
      <c r="I394" s="4" t="s">
        <v>0</v>
      </c>
      <c r="J394" s="11">
        <v>10729395.16</v>
      </c>
      <c r="K394" s="11">
        <f>K395</f>
        <v>0</v>
      </c>
      <c r="L394" s="11">
        <f t="shared" ref="L394:N395" si="227">L395</f>
        <v>0</v>
      </c>
      <c r="M394" s="19">
        <f t="shared" si="227"/>
        <v>0</v>
      </c>
      <c r="N394" s="11">
        <f t="shared" si="227"/>
        <v>10729395.16</v>
      </c>
    </row>
    <row r="395" spans="1:14" ht="25.5">
      <c r="A395" s="29" t="s">
        <v>39</v>
      </c>
      <c r="B395" s="4" t="s">
        <v>14</v>
      </c>
      <c r="C395" s="4" t="s">
        <v>228</v>
      </c>
      <c r="D395" s="4" t="s">
        <v>36</v>
      </c>
      <c r="E395" s="4" t="s">
        <v>281</v>
      </c>
      <c r="F395" s="4" t="s">
        <v>40</v>
      </c>
      <c r="G395" s="4" t="s">
        <v>0</v>
      </c>
      <c r="H395" s="4" t="s">
        <v>0</v>
      </c>
      <c r="I395" s="4" t="s">
        <v>0</v>
      </c>
      <c r="J395" s="11">
        <v>10729395.16</v>
      </c>
      <c r="K395" s="11">
        <f>K396</f>
        <v>0</v>
      </c>
      <c r="L395" s="11">
        <f t="shared" si="227"/>
        <v>0</v>
      </c>
      <c r="M395" s="19">
        <f t="shared" si="227"/>
        <v>0</v>
      </c>
      <c r="N395" s="11">
        <f t="shared" si="227"/>
        <v>10729395.16</v>
      </c>
    </row>
    <row r="396" spans="1:14">
      <c r="A396" s="29" t="s">
        <v>49</v>
      </c>
      <c r="B396" s="4" t="s">
        <v>14</v>
      </c>
      <c r="C396" s="4" t="s">
        <v>228</v>
      </c>
      <c r="D396" s="4" t="s">
        <v>36</v>
      </c>
      <c r="E396" s="4" t="s">
        <v>281</v>
      </c>
      <c r="F396" s="4" t="s">
        <v>50</v>
      </c>
      <c r="G396" s="4" t="s">
        <v>0</v>
      </c>
      <c r="H396" s="4" t="s">
        <v>0</v>
      </c>
      <c r="I396" s="4" t="s">
        <v>0</v>
      </c>
      <c r="J396" s="11">
        <v>10729395.16</v>
      </c>
      <c r="K396" s="11">
        <f>K397+K400+K402+K399</f>
        <v>0</v>
      </c>
      <c r="L396" s="11">
        <f t="shared" ref="L396:N396" si="228">L397+L400+L402+L399</f>
        <v>0</v>
      </c>
      <c r="M396" s="11">
        <f t="shared" si="228"/>
        <v>0</v>
      </c>
      <c r="N396" s="11">
        <f t="shared" si="228"/>
        <v>10729395.16</v>
      </c>
    </row>
    <row r="397" spans="1:14" ht="25.5">
      <c r="A397" s="37" t="s">
        <v>89</v>
      </c>
      <c r="B397" s="38" t="s">
        <v>14</v>
      </c>
      <c r="C397" s="38" t="s">
        <v>228</v>
      </c>
      <c r="D397" s="38" t="s">
        <v>36</v>
      </c>
      <c r="E397" s="38" t="s">
        <v>281</v>
      </c>
      <c r="F397" s="38" t="s">
        <v>50</v>
      </c>
      <c r="G397" s="38">
        <v>223</v>
      </c>
      <c r="H397" s="38" t="s">
        <v>0</v>
      </c>
      <c r="I397" s="38" t="s">
        <v>0</v>
      </c>
      <c r="J397" s="12">
        <v>600000</v>
      </c>
      <c r="K397" s="12">
        <f>K398</f>
        <v>0</v>
      </c>
      <c r="L397" s="12">
        <f t="shared" ref="L397:N397" si="229">L398</f>
        <v>0</v>
      </c>
      <c r="M397" s="17">
        <f t="shared" si="229"/>
        <v>0</v>
      </c>
      <c r="N397" s="12">
        <f t="shared" si="229"/>
        <v>600000</v>
      </c>
    </row>
    <row r="398" spans="1:14">
      <c r="A398" s="37" t="s">
        <v>119</v>
      </c>
      <c r="B398" s="38" t="s">
        <v>14</v>
      </c>
      <c r="C398" s="38" t="s">
        <v>228</v>
      </c>
      <c r="D398" s="38" t="s">
        <v>36</v>
      </c>
      <c r="E398" s="38" t="s">
        <v>281</v>
      </c>
      <c r="F398" s="38" t="s">
        <v>50</v>
      </c>
      <c r="G398" s="38">
        <v>223</v>
      </c>
      <c r="H398" s="38" t="s">
        <v>0</v>
      </c>
      <c r="I398" s="38">
        <v>1127</v>
      </c>
      <c r="J398" s="12">
        <v>600000</v>
      </c>
      <c r="K398" s="12"/>
      <c r="L398" s="12"/>
      <c r="M398" s="17"/>
      <c r="N398" s="12">
        <f>J398+K398+L398+M398</f>
        <v>600000</v>
      </c>
    </row>
    <row r="399" spans="1:14">
      <c r="A399" s="40" t="s">
        <v>374</v>
      </c>
      <c r="B399" s="38" t="s">
        <v>14</v>
      </c>
      <c r="C399" s="38" t="s">
        <v>228</v>
      </c>
      <c r="D399" s="38" t="s">
        <v>36</v>
      </c>
      <c r="E399" s="38" t="s">
        <v>281</v>
      </c>
      <c r="F399" s="38" t="s">
        <v>50</v>
      </c>
      <c r="G399" s="38">
        <v>225</v>
      </c>
      <c r="H399" s="38" t="s">
        <v>0</v>
      </c>
      <c r="I399" s="38">
        <v>1129</v>
      </c>
      <c r="J399" s="12">
        <v>1070080.6299999999</v>
      </c>
      <c r="K399" s="12"/>
      <c r="L399" s="12"/>
      <c r="M399" s="17"/>
      <c r="N399" s="12">
        <f>J399+K399+L399+M399</f>
        <v>1070080.6299999999</v>
      </c>
    </row>
    <row r="400" spans="1:14">
      <c r="A400" s="37" t="s">
        <v>67</v>
      </c>
      <c r="B400" s="38" t="s">
        <v>14</v>
      </c>
      <c r="C400" s="38" t="s">
        <v>228</v>
      </c>
      <c r="D400" s="38" t="s">
        <v>36</v>
      </c>
      <c r="E400" s="38" t="s">
        <v>281</v>
      </c>
      <c r="F400" s="38" t="s">
        <v>50</v>
      </c>
      <c r="G400" s="38" t="s">
        <v>68</v>
      </c>
      <c r="H400" s="38" t="s">
        <v>0</v>
      </c>
      <c r="I400" s="38" t="s">
        <v>0</v>
      </c>
      <c r="J400" s="12">
        <v>7091314.9299999997</v>
      </c>
      <c r="K400" s="12">
        <f>K401</f>
        <v>0</v>
      </c>
      <c r="L400" s="12">
        <f t="shared" ref="L400:N400" si="230">L401</f>
        <v>0</v>
      </c>
      <c r="M400" s="17">
        <f t="shared" si="230"/>
        <v>0</v>
      </c>
      <c r="N400" s="12">
        <f t="shared" si="230"/>
        <v>7091314.9299999997</v>
      </c>
    </row>
    <row r="401" spans="1:15">
      <c r="A401" s="37" t="s">
        <v>123</v>
      </c>
      <c r="B401" s="38" t="s">
        <v>14</v>
      </c>
      <c r="C401" s="38" t="s">
        <v>228</v>
      </c>
      <c r="D401" s="38" t="s">
        <v>36</v>
      </c>
      <c r="E401" s="38" t="s">
        <v>281</v>
      </c>
      <c r="F401" s="38" t="s">
        <v>50</v>
      </c>
      <c r="G401" s="38" t="s">
        <v>68</v>
      </c>
      <c r="H401" s="38" t="s">
        <v>0</v>
      </c>
      <c r="I401" s="38" t="s">
        <v>124</v>
      </c>
      <c r="J401" s="12">
        <v>7091314.9299999997</v>
      </c>
      <c r="K401" s="12"/>
      <c r="L401" s="12"/>
      <c r="M401" s="17">
        <f>7091314.93-J401</f>
        <v>0</v>
      </c>
      <c r="N401" s="12">
        <f>J401+K401+L401+M401</f>
        <v>7091314.9299999997</v>
      </c>
    </row>
    <row r="402" spans="1:15">
      <c r="A402" s="37"/>
      <c r="B402" s="38" t="s">
        <v>14</v>
      </c>
      <c r="C402" s="38" t="s">
        <v>228</v>
      </c>
      <c r="D402" s="38" t="s">
        <v>36</v>
      </c>
      <c r="E402" s="38" t="s">
        <v>281</v>
      </c>
      <c r="F402" s="38" t="s">
        <v>50</v>
      </c>
      <c r="G402" s="38">
        <v>310</v>
      </c>
      <c r="H402" s="38" t="s">
        <v>0</v>
      </c>
      <c r="I402" s="38"/>
      <c r="J402" s="12">
        <v>1967999.6</v>
      </c>
      <c r="K402" s="12">
        <f>K403</f>
        <v>0</v>
      </c>
      <c r="L402" s="12">
        <f t="shared" ref="L402:N402" si="231">L403</f>
        <v>0</v>
      </c>
      <c r="M402" s="12">
        <f t="shared" si="231"/>
        <v>0</v>
      </c>
      <c r="N402" s="12">
        <f t="shared" si="231"/>
        <v>1967999.6</v>
      </c>
    </row>
    <row r="403" spans="1:15">
      <c r="A403" s="37"/>
      <c r="B403" s="38" t="s">
        <v>14</v>
      </c>
      <c r="C403" s="38" t="s">
        <v>228</v>
      </c>
      <c r="D403" s="38" t="s">
        <v>36</v>
      </c>
      <c r="E403" s="38" t="s">
        <v>281</v>
      </c>
      <c r="F403" s="38" t="s">
        <v>50</v>
      </c>
      <c r="G403" s="38">
        <v>310</v>
      </c>
      <c r="H403" s="38" t="s">
        <v>0</v>
      </c>
      <c r="I403" s="38">
        <v>1116</v>
      </c>
      <c r="J403" s="12">
        <v>1967999.6</v>
      </c>
      <c r="K403" s="12"/>
      <c r="L403" s="12"/>
      <c r="M403" s="17">
        <f>1967999.6-J403</f>
        <v>0</v>
      </c>
      <c r="N403" s="12">
        <f>J403+K403+L403+M403</f>
        <v>1967999.6</v>
      </c>
    </row>
    <row r="404" spans="1:15" ht="25.5">
      <c r="A404" s="29" t="s">
        <v>282</v>
      </c>
      <c r="B404" s="4" t="s">
        <v>14</v>
      </c>
      <c r="C404" s="4" t="s">
        <v>228</v>
      </c>
      <c r="D404" s="4" t="s">
        <v>36</v>
      </c>
      <c r="E404" s="4" t="s">
        <v>283</v>
      </c>
      <c r="F404" s="4" t="s">
        <v>0</v>
      </c>
      <c r="G404" s="4" t="s">
        <v>0</v>
      </c>
      <c r="H404" s="4" t="s">
        <v>0</v>
      </c>
      <c r="I404" s="4" t="s">
        <v>0</v>
      </c>
      <c r="J404" s="11">
        <v>13904632.450000001</v>
      </c>
      <c r="K404" s="11">
        <f>K405+K416</f>
        <v>0</v>
      </c>
      <c r="L404" s="11">
        <f t="shared" ref="L404:N404" si="232">L405+L416</f>
        <v>0</v>
      </c>
      <c r="M404" s="19">
        <f t="shared" si="232"/>
        <v>0</v>
      </c>
      <c r="N404" s="11">
        <f t="shared" si="232"/>
        <v>13904632.450000001</v>
      </c>
      <c r="O404" s="15">
        <f>J404+K404+L404+M404</f>
        <v>13904632.450000001</v>
      </c>
    </row>
    <row r="405" spans="1:15" ht="25.5">
      <c r="A405" s="29" t="s">
        <v>39</v>
      </c>
      <c r="B405" s="4" t="s">
        <v>14</v>
      </c>
      <c r="C405" s="4" t="s">
        <v>228</v>
      </c>
      <c r="D405" s="4" t="s">
        <v>36</v>
      </c>
      <c r="E405" s="4" t="s">
        <v>283</v>
      </c>
      <c r="F405" s="4" t="s">
        <v>40</v>
      </c>
      <c r="G405" s="4" t="s">
        <v>0</v>
      </c>
      <c r="H405" s="4" t="s">
        <v>0</v>
      </c>
      <c r="I405" s="4" t="s">
        <v>0</v>
      </c>
      <c r="J405" s="11">
        <v>13903811.030000001</v>
      </c>
      <c r="K405" s="11">
        <f>K406</f>
        <v>0</v>
      </c>
      <c r="L405" s="11">
        <f t="shared" ref="L405:N405" si="233">L406</f>
        <v>0</v>
      </c>
      <c r="M405" s="19">
        <f t="shared" si="233"/>
        <v>0</v>
      </c>
      <c r="N405" s="11">
        <f t="shared" si="233"/>
        <v>13903811.030000001</v>
      </c>
    </row>
    <row r="406" spans="1:15">
      <c r="A406" s="29" t="s">
        <v>49</v>
      </c>
      <c r="B406" s="4" t="s">
        <v>14</v>
      </c>
      <c r="C406" s="4" t="s">
        <v>228</v>
      </c>
      <c r="D406" s="4" t="s">
        <v>36</v>
      </c>
      <c r="E406" s="4" t="s">
        <v>283</v>
      </c>
      <c r="F406" s="4" t="s">
        <v>50</v>
      </c>
      <c r="G406" s="4" t="s">
        <v>0</v>
      </c>
      <c r="H406" s="4" t="s">
        <v>0</v>
      </c>
      <c r="I406" s="4" t="s">
        <v>0</v>
      </c>
      <c r="J406" s="11">
        <v>13903811.030000001</v>
      </c>
      <c r="K406" s="11">
        <f>K407+K409+K411+K414+K413</f>
        <v>0</v>
      </c>
      <c r="L406" s="11">
        <f t="shared" ref="L406:N406" si="234">L407+L409+L411+L414+L413</f>
        <v>0</v>
      </c>
      <c r="M406" s="11">
        <f t="shared" si="234"/>
        <v>0</v>
      </c>
      <c r="N406" s="11">
        <f t="shared" si="234"/>
        <v>13903811.030000001</v>
      </c>
      <c r="O406" s="15">
        <f>J406+K406+L406+M406</f>
        <v>13903811.030000001</v>
      </c>
    </row>
    <row r="407" spans="1:15" ht="25.5">
      <c r="A407" s="37" t="s">
        <v>89</v>
      </c>
      <c r="B407" s="38" t="s">
        <v>14</v>
      </c>
      <c r="C407" s="38" t="s">
        <v>228</v>
      </c>
      <c r="D407" s="38" t="s">
        <v>36</v>
      </c>
      <c r="E407" s="38" t="s">
        <v>283</v>
      </c>
      <c r="F407" s="38" t="s">
        <v>50</v>
      </c>
      <c r="G407" s="38" t="s">
        <v>90</v>
      </c>
      <c r="H407" s="38" t="s">
        <v>0</v>
      </c>
      <c r="I407" s="38" t="s">
        <v>0</v>
      </c>
      <c r="J407" s="12">
        <v>8791254.5099999998</v>
      </c>
      <c r="K407" s="12">
        <f>K408</f>
        <v>0</v>
      </c>
      <c r="L407" s="12">
        <f t="shared" ref="L407:N407" si="235">L408</f>
        <v>0</v>
      </c>
      <c r="M407" s="17">
        <f t="shared" si="235"/>
        <v>0</v>
      </c>
      <c r="N407" s="12">
        <f t="shared" si="235"/>
        <v>8791254.5099999998</v>
      </c>
    </row>
    <row r="408" spans="1:15" ht="25.5">
      <c r="A408" s="37" t="s">
        <v>262</v>
      </c>
      <c r="B408" s="38" t="s">
        <v>14</v>
      </c>
      <c r="C408" s="38" t="s">
        <v>228</v>
      </c>
      <c r="D408" s="38" t="s">
        <v>36</v>
      </c>
      <c r="E408" s="38" t="s">
        <v>283</v>
      </c>
      <c r="F408" s="38" t="s">
        <v>50</v>
      </c>
      <c r="G408" s="38" t="s">
        <v>90</v>
      </c>
      <c r="H408" s="38" t="s">
        <v>0</v>
      </c>
      <c r="I408" s="38" t="s">
        <v>118</v>
      </c>
      <c r="J408" s="12">
        <v>8791254.5099999998</v>
      </c>
      <c r="K408" s="12"/>
      <c r="L408" s="12"/>
      <c r="M408" s="17">
        <f>6791254.51-J408+2000000</f>
        <v>0</v>
      </c>
      <c r="N408" s="12">
        <f>J408+K408+L408+M408</f>
        <v>8791254.5099999998</v>
      </c>
      <c r="O408" s="25"/>
    </row>
    <row r="409" spans="1:15">
      <c r="A409" s="40" t="s">
        <v>381</v>
      </c>
      <c r="B409" s="38" t="s">
        <v>14</v>
      </c>
      <c r="C409" s="38" t="s">
        <v>228</v>
      </c>
      <c r="D409" s="38" t="s">
        <v>36</v>
      </c>
      <c r="E409" s="38" t="s">
        <v>283</v>
      </c>
      <c r="F409" s="38" t="s">
        <v>50</v>
      </c>
      <c r="G409" s="38">
        <v>226</v>
      </c>
      <c r="H409" s="38" t="s">
        <v>0</v>
      </c>
      <c r="I409" s="38"/>
      <c r="J409" s="12">
        <v>2051942.06</v>
      </c>
      <c r="K409" s="12">
        <f>K410</f>
        <v>0</v>
      </c>
      <c r="L409" s="12">
        <f t="shared" ref="L409:N409" si="236">L410</f>
        <v>0</v>
      </c>
      <c r="M409" s="17">
        <f t="shared" si="236"/>
        <v>0</v>
      </c>
      <c r="N409" s="12">
        <f t="shared" si="236"/>
        <v>2051942.06</v>
      </c>
      <c r="O409" s="15">
        <f>J409+K409+L409+M409</f>
        <v>2051942.06</v>
      </c>
    </row>
    <row r="410" spans="1:15">
      <c r="A410" s="37"/>
      <c r="B410" s="38" t="s">
        <v>14</v>
      </c>
      <c r="C410" s="38" t="s">
        <v>228</v>
      </c>
      <c r="D410" s="38" t="s">
        <v>36</v>
      </c>
      <c r="E410" s="38" t="s">
        <v>283</v>
      </c>
      <c r="F410" s="38" t="s">
        <v>50</v>
      </c>
      <c r="G410" s="38">
        <v>226</v>
      </c>
      <c r="H410" s="38" t="s">
        <v>0</v>
      </c>
      <c r="I410" s="38">
        <v>1140</v>
      </c>
      <c r="J410" s="12">
        <v>2051942.06</v>
      </c>
      <c r="K410" s="12"/>
      <c r="L410" s="12"/>
      <c r="M410" s="17"/>
      <c r="N410" s="12">
        <f>J410+K410+L410+M410</f>
        <v>2051942.06</v>
      </c>
    </row>
    <row r="411" spans="1:15">
      <c r="A411" s="40" t="s">
        <v>129</v>
      </c>
      <c r="B411" s="38" t="s">
        <v>14</v>
      </c>
      <c r="C411" s="38" t="s">
        <v>228</v>
      </c>
      <c r="D411" s="38" t="s">
        <v>36</v>
      </c>
      <c r="E411" s="38" t="s">
        <v>283</v>
      </c>
      <c r="F411" s="38" t="s">
        <v>50</v>
      </c>
      <c r="G411" s="38">
        <v>310</v>
      </c>
      <c r="H411" s="38" t="s">
        <v>0</v>
      </c>
      <c r="I411" s="38"/>
      <c r="J411" s="12">
        <v>1830000</v>
      </c>
      <c r="K411" s="12">
        <f>K412</f>
        <v>0</v>
      </c>
      <c r="L411" s="12">
        <f t="shared" ref="L411:N411" si="237">L412</f>
        <v>0</v>
      </c>
      <c r="M411" s="17">
        <f t="shared" si="237"/>
        <v>0</v>
      </c>
      <c r="N411" s="12">
        <f t="shared" si="237"/>
        <v>1830000</v>
      </c>
    </row>
    <row r="412" spans="1:15">
      <c r="A412" s="37"/>
      <c r="B412" s="38" t="s">
        <v>14</v>
      </c>
      <c r="C412" s="38" t="s">
        <v>228</v>
      </c>
      <c r="D412" s="38" t="s">
        <v>36</v>
      </c>
      <c r="E412" s="38" t="s">
        <v>283</v>
      </c>
      <c r="F412" s="38" t="s">
        <v>50</v>
      </c>
      <c r="G412" s="38">
        <v>310</v>
      </c>
      <c r="H412" s="38" t="s">
        <v>0</v>
      </c>
      <c r="I412" s="38">
        <v>1116</v>
      </c>
      <c r="J412" s="12">
        <v>1830000</v>
      </c>
      <c r="K412" s="12"/>
      <c r="L412" s="12"/>
      <c r="M412" s="17"/>
      <c r="N412" s="12">
        <f>J412+K412+L412+M412</f>
        <v>1830000</v>
      </c>
      <c r="O412" s="26"/>
    </row>
    <row r="413" spans="1:15" ht="25.5">
      <c r="A413" s="40" t="s">
        <v>382</v>
      </c>
      <c r="B413" s="38">
        <v>802</v>
      </c>
      <c r="C413" s="38" t="s">
        <v>228</v>
      </c>
      <c r="D413" s="38" t="s">
        <v>36</v>
      </c>
      <c r="E413" s="38" t="s">
        <v>283</v>
      </c>
      <c r="F413" s="38">
        <v>244</v>
      </c>
      <c r="G413" s="38">
        <v>344</v>
      </c>
      <c r="H413" s="38"/>
      <c r="I413" s="38">
        <v>1112</v>
      </c>
      <c r="J413" s="12">
        <v>30156</v>
      </c>
      <c r="K413" s="12"/>
      <c r="L413" s="12"/>
      <c r="M413" s="17"/>
      <c r="N413" s="12">
        <f>M413+L413+K413+J413</f>
        <v>30156</v>
      </c>
      <c r="O413" s="26"/>
    </row>
    <row r="414" spans="1:15">
      <c r="A414" s="40" t="s">
        <v>379</v>
      </c>
      <c r="B414" s="38" t="s">
        <v>14</v>
      </c>
      <c r="C414" s="38" t="s">
        <v>228</v>
      </c>
      <c r="D414" s="38" t="s">
        <v>36</v>
      </c>
      <c r="E414" s="38" t="s">
        <v>283</v>
      </c>
      <c r="F414" s="38" t="s">
        <v>50</v>
      </c>
      <c r="G414" s="38">
        <v>346</v>
      </c>
      <c r="H414" s="38" t="s">
        <v>0</v>
      </c>
      <c r="I414" s="38"/>
      <c r="J414" s="12">
        <v>1200458.46</v>
      </c>
      <c r="K414" s="12">
        <f>K415</f>
        <v>0</v>
      </c>
      <c r="L414" s="12">
        <f t="shared" ref="L414:N414" si="238">L415</f>
        <v>0</v>
      </c>
      <c r="M414" s="17">
        <f t="shared" si="238"/>
        <v>0</v>
      </c>
      <c r="N414" s="12">
        <f t="shared" si="238"/>
        <v>1200458.46</v>
      </c>
    </row>
    <row r="415" spans="1:15">
      <c r="A415" s="37"/>
      <c r="B415" s="38" t="s">
        <v>14</v>
      </c>
      <c r="C415" s="38" t="s">
        <v>228</v>
      </c>
      <c r="D415" s="38" t="s">
        <v>36</v>
      </c>
      <c r="E415" s="38" t="s">
        <v>283</v>
      </c>
      <c r="F415" s="38" t="s">
        <v>50</v>
      </c>
      <c r="G415" s="38">
        <v>346</v>
      </c>
      <c r="H415" s="38" t="s">
        <v>0</v>
      </c>
      <c r="I415" s="38">
        <v>1123</v>
      </c>
      <c r="J415" s="12">
        <v>1200458.46</v>
      </c>
      <c r="K415" s="12"/>
      <c r="L415" s="12"/>
      <c r="M415" s="17"/>
      <c r="N415" s="12">
        <f>J415+K415+L415+M415</f>
        <v>1200458.46</v>
      </c>
    </row>
    <row r="416" spans="1:15">
      <c r="A416" s="29" t="s">
        <v>187</v>
      </c>
      <c r="B416" s="4" t="s">
        <v>14</v>
      </c>
      <c r="C416" s="4" t="s">
        <v>228</v>
      </c>
      <c r="D416" s="4" t="s">
        <v>36</v>
      </c>
      <c r="E416" s="4" t="s">
        <v>283</v>
      </c>
      <c r="F416" s="4" t="s">
        <v>188</v>
      </c>
      <c r="G416" s="4" t="s">
        <v>0</v>
      </c>
      <c r="H416" s="4" t="s">
        <v>0</v>
      </c>
      <c r="I416" s="4" t="s">
        <v>0</v>
      </c>
      <c r="J416" s="11">
        <v>821.41999999992549</v>
      </c>
      <c r="K416" s="11">
        <f>K417</f>
        <v>0</v>
      </c>
      <c r="L416" s="11">
        <f t="shared" ref="L416:N416" si="239">L417</f>
        <v>0</v>
      </c>
      <c r="M416" s="19">
        <f t="shared" si="239"/>
        <v>0</v>
      </c>
      <c r="N416" s="11">
        <f t="shared" si="239"/>
        <v>821.41999999992549</v>
      </c>
    </row>
    <row r="417" spans="1:14" ht="76.5">
      <c r="A417" s="29" t="s">
        <v>284</v>
      </c>
      <c r="B417" s="4" t="s">
        <v>14</v>
      </c>
      <c r="C417" s="4" t="s">
        <v>228</v>
      </c>
      <c r="D417" s="4" t="s">
        <v>36</v>
      </c>
      <c r="E417" s="4" t="s">
        <v>283</v>
      </c>
      <c r="F417" s="4" t="s">
        <v>285</v>
      </c>
      <c r="G417" s="4" t="s">
        <v>0</v>
      </c>
      <c r="H417" s="4" t="s">
        <v>0</v>
      </c>
      <c r="I417" s="4" t="s">
        <v>0</v>
      </c>
      <c r="J417" s="11">
        <v>821.41999999992549</v>
      </c>
      <c r="K417" s="11">
        <f>K418</f>
        <v>0</v>
      </c>
      <c r="L417" s="11">
        <f t="shared" ref="L417:N417" si="240">L418</f>
        <v>0</v>
      </c>
      <c r="M417" s="19">
        <f t="shared" si="240"/>
        <v>0</v>
      </c>
      <c r="N417" s="11">
        <f t="shared" si="240"/>
        <v>821.41999999992549</v>
      </c>
    </row>
    <row r="418" spans="1:14" ht="51">
      <c r="A418" s="37" t="s">
        <v>238</v>
      </c>
      <c r="B418" s="38" t="s">
        <v>14</v>
      </c>
      <c r="C418" s="38" t="s">
        <v>228</v>
      </c>
      <c r="D418" s="38" t="s">
        <v>36</v>
      </c>
      <c r="E418" s="38" t="s">
        <v>283</v>
      </c>
      <c r="F418" s="38" t="s">
        <v>285</v>
      </c>
      <c r="G418" s="38" t="s">
        <v>50</v>
      </c>
      <c r="H418" s="38" t="s">
        <v>0</v>
      </c>
      <c r="I418" s="38" t="s">
        <v>0</v>
      </c>
      <c r="J418" s="12">
        <v>821.41999999992549</v>
      </c>
      <c r="K418" s="12"/>
      <c r="L418" s="12"/>
      <c r="M418" s="17"/>
      <c r="N418" s="12">
        <f>J418+K418+L418+M418</f>
        <v>821.41999999992549</v>
      </c>
    </row>
    <row r="419" spans="1:14">
      <c r="A419" s="40" t="s">
        <v>364</v>
      </c>
      <c r="B419" s="38"/>
      <c r="C419" s="38" t="s">
        <v>228</v>
      </c>
      <c r="D419" s="38" t="s">
        <v>36</v>
      </c>
      <c r="E419" s="38" t="s">
        <v>361</v>
      </c>
      <c r="F419" s="38">
        <v>244</v>
      </c>
      <c r="G419" s="38">
        <v>310</v>
      </c>
      <c r="H419" s="38"/>
      <c r="I419" s="38">
        <v>1116</v>
      </c>
      <c r="J419" s="12">
        <v>3752733</v>
      </c>
      <c r="K419" s="12"/>
      <c r="L419" s="12"/>
      <c r="M419" s="17">
        <f>992733-992733</f>
        <v>0</v>
      </c>
      <c r="N419" s="12">
        <f t="shared" ref="N419:N420" si="241">J419+K419+L419+M419</f>
        <v>3752733</v>
      </c>
    </row>
    <row r="420" spans="1:14">
      <c r="A420" s="40" t="s">
        <v>365</v>
      </c>
      <c r="B420" s="38"/>
      <c r="C420" s="38" t="s">
        <v>228</v>
      </c>
      <c r="D420" s="38" t="s">
        <v>36</v>
      </c>
      <c r="E420" s="38" t="s">
        <v>362</v>
      </c>
      <c r="F420" s="38">
        <v>244</v>
      </c>
      <c r="G420" s="38">
        <v>310</v>
      </c>
      <c r="H420" s="38"/>
      <c r="I420" s="38">
        <v>1116</v>
      </c>
      <c r="J420" s="12">
        <v>202659.9</v>
      </c>
      <c r="K420" s="12"/>
      <c r="L420" s="12"/>
      <c r="M420" s="17">
        <f>202659.9-J420</f>
        <v>0</v>
      </c>
      <c r="N420" s="12">
        <f t="shared" si="241"/>
        <v>202659.9</v>
      </c>
    </row>
    <row r="421" spans="1:14">
      <c r="A421" s="29" t="s">
        <v>286</v>
      </c>
      <c r="B421" s="4" t="s">
        <v>14</v>
      </c>
      <c r="C421" s="4" t="s">
        <v>287</v>
      </c>
      <c r="D421" s="4" t="s">
        <v>0</v>
      </c>
      <c r="E421" s="4" t="s">
        <v>0</v>
      </c>
      <c r="F421" s="4" t="s">
        <v>0</v>
      </c>
      <c r="G421" s="4" t="s">
        <v>0</v>
      </c>
      <c r="H421" s="4" t="s">
        <v>0</v>
      </c>
      <c r="I421" s="4" t="s">
        <v>0</v>
      </c>
      <c r="J421" s="11">
        <v>2640990.36</v>
      </c>
      <c r="K421" s="11">
        <f>K422</f>
        <v>0</v>
      </c>
      <c r="L421" s="11">
        <f t="shared" ref="L421:N421" si="242">L422</f>
        <v>0</v>
      </c>
      <c r="M421" s="19">
        <f t="shared" si="242"/>
        <v>0</v>
      </c>
      <c r="N421" s="11">
        <f t="shared" si="242"/>
        <v>2640990.36</v>
      </c>
    </row>
    <row r="422" spans="1:14" ht="38.25">
      <c r="A422" s="29" t="s">
        <v>288</v>
      </c>
      <c r="B422" s="4" t="s">
        <v>14</v>
      </c>
      <c r="C422" s="4" t="s">
        <v>287</v>
      </c>
      <c r="D422" s="4" t="s">
        <v>287</v>
      </c>
      <c r="E422" s="4" t="s">
        <v>289</v>
      </c>
      <c r="F422" s="4" t="s">
        <v>0</v>
      </c>
      <c r="G422" s="4" t="s">
        <v>0</v>
      </c>
      <c r="H422" s="4" t="s">
        <v>0</v>
      </c>
      <c r="I422" s="4" t="s">
        <v>0</v>
      </c>
      <c r="J422" s="11">
        <v>2640990.36</v>
      </c>
      <c r="K422" s="11">
        <f>K425+K437+K423</f>
        <v>0</v>
      </c>
      <c r="L422" s="11">
        <f t="shared" ref="L422:N422" si="243">L425+L437+L423</f>
        <v>0</v>
      </c>
      <c r="M422" s="11">
        <f t="shared" si="243"/>
        <v>0</v>
      </c>
      <c r="N422" s="11">
        <f t="shared" si="243"/>
        <v>2640990.36</v>
      </c>
    </row>
    <row r="423" spans="1:14">
      <c r="A423" s="29"/>
      <c r="B423" s="4" t="s">
        <v>14</v>
      </c>
      <c r="C423" s="4" t="s">
        <v>287</v>
      </c>
      <c r="D423" s="4" t="s">
        <v>287</v>
      </c>
      <c r="E423" s="4" t="s">
        <v>289</v>
      </c>
      <c r="F423" s="4">
        <v>100</v>
      </c>
      <c r="G423" s="4"/>
      <c r="H423" s="4"/>
      <c r="I423" s="4"/>
      <c r="J423" s="11">
        <v>200000</v>
      </c>
      <c r="K423" s="11">
        <f t="shared" ref="K423:N423" si="244">K424</f>
        <v>0</v>
      </c>
      <c r="L423" s="11">
        <f t="shared" si="244"/>
        <v>0</v>
      </c>
      <c r="M423" s="11">
        <f t="shared" si="244"/>
        <v>0</v>
      </c>
      <c r="N423" s="11">
        <f t="shared" si="244"/>
        <v>200000</v>
      </c>
    </row>
    <row r="424" spans="1:14">
      <c r="A424" s="29"/>
      <c r="B424" s="38" t="s">
        <v>14</v>
      </c>
      <c r="C424" s="38" t="s">
        <v>287</v>
      </c>
      <c r="D424" s="38" t="s">
        <v>287</v>
      </c>
      <c r="E424" s="38" t="s">
        <v>289</v>
      </c>
      <c r="F424" s="38">
        <v>123</v>
      </c>
      <c r="G424" s="38">
        <v>296</v>
      </c>
      <c r="H424" s="4"/>
      <c r="I424" s="39">
        <v>1150</v>
      </c>
      <c r="J424" s="11">
        <v>200000</v>
      </c>
      <c r="K424" s="11"/>
      <c r="L424" s="11"/>
      <c r="M424" s="23">
        <f>200000-J424</f>
        <v>0</v>
      </c>
      <c r="N424" s="16">
        <f>J424+K424+L424+M424</f>
        <v>200000</v>
      </c>
    </row>
    <row r="425" spans="1:14" ht="25.5">
      <c r="A425" s="29" t="s">
        <v>39</v>
      </c>
      <c r="B425" s="4" t="s">
        <v>14</v>
      </c>
      <c r="C425" s="4" t="s">
        <v>287</v>
      </c>
      <c r="D425" s="4" t="s">
        <v>287</v>
      </c>
      <c r="E425" s="4" t="s">
        <v>289</v>
      </c>
      <c r="F425" s="4" t="s">
        <v>40</v>
      </c>
      <c r="G425" s="4" t="s">
        <v>0</v>
      </c>
      <c r="H425" s="4" t="s">
        <v>0</v>
      </c>
      <c r="I425" s="4" t="s">
        <v>0</v>
      </c>
      <c r="J425" s="11">
        <v>1690990.3599999999</v>
      </c>
      <c r="K425" s="11">
        <f>K426</f>
        <v>0</v>
      </c>
      <c r="L425" s="11">
        <f t="shared" ref="L425:N425" si="245">L426</f>
        <v>0</v>
      </c>
      <c r="M425" s="19">
        <f t="shared" si="245"/>
        <v>0</v>
      </c>
      <c r="N425" s="11">
        <f t="shared" si="245"/>
        <v>1690990.3599999999</v>
      </c>
    </row>
    <row r="426" spans="1:14">
      <c r="A426" s="29" t="s">
        <v>49</v>
      </c>
      <c r="B426" s="4" t="s">
        <v>14</v>
      </c>
      <c r="C426" s="4" t="s">
        <v>287</v>
      </c>
      <c r="D426" s="4" t="s">
        <v>287</v>
      </c>
      <c r="E426" s="4" t="s">
        <v>289</v>
      </c>
      <c r="F426" s="4" t="s">
        <v>50</v>
      </c>
      <c r="G426" s="4" t="s">
        <v>0</v>
      </c>
      <c r="H426" s="4" t="s">
        <v>0</v>
      </c>
      <c r="I426" s="4" t="s">
        <v>0</v>
      </c>
      <c r="J426" s="11">
        <v>1690990.3599999999</v>
      </c>
      <c r="K426" s="11">
        <f>K427+K429+K431+K433+K435</f>
        <v>0</v>
      </c>
      <c r="L426" s="11">
        <f t="shared" ref="L426:N426" si="246">L427+L429+L431+L433+L435</f>
        <v>0</v>
      </c>
      <c r="M426" s="19">
        <f t="shared" si="246"/>
        <v>0</v>
      </c>
      <c r="N426" s="11">
        <f t="shared" si="246"/>
        <v>1690990.3599999999</v>
      </c>
    </row>
    <row r="427" spans="1:14" hidden="1">
      <c r="A427" s="37" t="s">
        <v>101</v>
      </c>
      <c r="B427" s="38" t="s">
        <v>14</v>
      </c>
      <c r="C427" s="38" t="s">
        <v>287</v>
      </c>
      <c r="D427" s="38" t="s">
        <v>287</v>
      </c>
      <c r="E427" s="38" t="s">
        <v>289</v>
      </c>
      <c r="F427" s="38" t="s">
        <v>50</v>
      </c>
      <c r="G427" s="38" t="s">
        <v>102</v>
      </c>
      <c r="H427" s="38" t="s">
        <v>0</v>
      </c>
      <c r="I427" s="38" t="s">
        <v>0</v>
      </c>
      <c r="J427" s="12">
        <v>0</v>
      </c>
      <c r="K427" s="12">
        <f>K428</f>
        <v>0</v>
      </c>
      <c r="L427" s="12">
        <f t="shared" ref="L427:N427" si="247">L428</f>
        <v>0</v>
      </c>
      <c r="M427" s="17">
        <f t="shared" si="247"/>
        <v>0</v>
      </c>
      <c r="N427" s="12">
        <f t="shared" si="247"/>
        <v>0</v>
      </c>
    </row>
    <row r="428" spans="1:14" ht="25.5" hidden="1">
      <c r="A428" s="37" t="s">
        <v>103</v>
      </c>
      <c r="B428" s="38" t="s">
        <v>14</v>
      </c>
      <c r="C428" s="38" t="s">
        <v>287</v>
      </c>
      <c r="D428" s="38" t="s">
        <v>287</v>
      </c>
      <c r="E428" s="38" t="s">
        <v>289</v>
      </c>
      <c r="F428" s="38" t="s">
        <v>50</v>
      </c>
      <c r="G428" s="38" t="s">
        <v>102</v>
      </c>
      <c r="H428" s="38" t="s">
        <v>0</v>
      </c>
      <c r="I428" s="38" t="s">
        <v>104</v>
      </c>
      <c r="J428" s="12">
        <v>0</v>
      </c>
      <c r="K428" s="12"/>
      <c r="L428" s="12"/>
      <c r="M428" s="17"/>
      <c r="N428" s="12">
        <f>J428+K428+L428+M428</f>
        <v>0</v>
      </c>
    </row>
    <row r="429" spans="1:14">
      <c r="A429" s="37" t="s">
        <v>67</v>
      </c>
      <c r="B429" s="38" t="s">
        <v>14</v>
      </c>
      <c r="C429" s="38" t="s">
        <v>287</v>
      </c>
      <c r="D429" s="38" t="s">
        <v>287</v>
      </c>
      <c r="E429" s="38" t="s">
        <v>289</v>
      </c>
      <c r="F429" s="38" t="s">
        <v>50</v>
      </c>
      <c r="G429" s="38" t="s">
        <v>68</v>
      </c>
      <c r="H429" s="38" t="s">
        <v>0</v>
      </c>
      <c r="I429" s="38" t="s">
        <v>0</v>
      </c>
      <c r="J429" s="12">
        <v>1054205.76</v>
      </c>
      <c r="K429" s="12">
        <f>K430</f>
        <v>0</v>
      </c>
      <c r="L429" s="12">
        <f t="shared" ref="L429:N429" si="248">L430</f>
        <v>0</v>
      </c>
      <c r="M429" s="17">
        <f t="shared" si="248"/>
        <v>0</v>
      </c>
      <c r="N429" s="12">
        <f t="shared" si="248"/>
        <v>1054205.76</v>
      </c>
    </row>
    <row r="430" spans="1:14">
      <c r="A430" s="37" t="s">
        <v>123</v>
      </c>
      <c r="B430" s="38" t="s">
        <v>14</v>
      </c>
      <c r="C430" s="38" t="s">
        <v>287</v>
      </c>
      <c r="D430" s="38" t="s">
        <v>287</v>
      </c>
      <c r="E430" s="38" t="s">
        <v>289</v>
      </c>
      <c r="F430" s="38" t="s">
        <v>50</v>
      </c>
      <c r="G430" s="38" t="s">
        <v>68</v>
      </c>
      <c r="H430" s="38" t="s">
        <v>0</v>
      </c>
      <c r="I430" s="38" t="s">
        <v>124</v>
      </c>
      <c r="J430" s="12">
        <v>1054205.76</v>
      </c>
      <c r="K430" s="12"/>
      <c r="L430" s="12"/>
      <c r="M430" s="17"/>
      <c r="N430" s="12">
        <f>J430+K430+L430+M430</f>
        <v>1054205.76</v>
      </c>
    </row>
    <row r="431" spans="1:14">
      <c r="A431" s="37" t="s">
        <v>95</v>
      </c>
      <c r="B431" s="38" t="s">
        <v>14</v>
      </c>
      <c r="C431" s="38" t="s">
        <v>287</v>
      </c>
      <c r="D431" s="38" t="s">
        <v>287</v>
      </c>
      <c r="E431" s="38" t="s">
        <v>289</v>
      </c>
      <c r="F431" s="38" t="s">
        <v>50</v>
      </c>
      <c r="G431" s="38" t="s">
        <v>96</v>
      </c>
      <c r="H431" s="38" t="s">
        <v>0</v>
      </c>
      <c r="I431" s="38" t="s">
        <v>0</v>
      </c>
      <c r="J431" s="12">
        <v>191000</v>
      </c>
      <c r="K431" s="12">
        <f>K432</f>
        <v>0</v>
      </c>
      <c r="L431" s="12">
        <f t="shared" ref="L431:N431" si="249">L432</f>
        <v>0</v>
      </c>
      <c r="M431" s="17">
        <f t="shared" si="249"/>
        <v>0</v>
      </c>
      <c r="N431" s="12">
        <f t="shared" si="249"/>
        <v>191000</v>
      </c>
    </row>
    <row r="432" spans="1:14">
      <c r="A432" s="37" t="s">
        <v>129</v>
      </c>
      <c r="B432" s="38" t="s">
        <v>14</v>
      </c>
      <c r="C432" s="38" t="s">
        <v>287</v>
      </c>
      <c r="D432" s="38" t="s">
        <v>287</v>
      </c>
      <c r="E432" s="38" t="s">
        <v>289</v>
      </c>
      <c r="F432" s="38" t="s">
        <v>50</v>
      </c>
      <c r="G432" s="38" t="s">
        <v>96</v>
      </c>
      <c r="H432" s="38" t="s">
        <v>0</v>
      </c>
      <c r="I432" s="38" t="s">
        <v>98</v>
      </c>
      <c r="J432" s="12">
        <v>191000</v>
      </c>
      <c r="K432" s="12"/>
      <c r="L432" s="12"/>
      <c r="M432" s="17">
        <f>191000-J432</f>
        <v>0</v>
      </c>
      <c r="N432" s="12">
        <f>J432+K432+L432+M432</f>
        <v>191000</v>
      </c>
    </row>
    <row r="433" spans="1:15" ht="25.5">
      <c r="A433" s="37" t="s">
        <v>45</v>
      </c>
      <c r="B433" s="38" t="s">
        <v>14</v>
      </c>
      <c r="C433" s="38" t="s">
        <v>287</v>
      </c>
      <c r="D433" s="38" t="s">
        <v>287</v>
      </c>
      <c r="E433" s="38" t="s">
        <v>289</v>
      </c>
      <c r="F433" s="38" t="s">
        <v>50</v>
      </c>
      <c r="G433" s="38" t="s">
        <v>46</v>
      </c>
      <c r="H433" s="38" t="s">
        <v>0</v>
      </c>
      <c r="I433" s="38" t="s">
        <v>0</v>
      </c>
      <c r="J433" s="12">
        <v>30000</v>
      </c>
      <c r="K433" s="12">
        <f>K434</f>
        <v>0</v>
      </c>
      <c r="L433" s="12">
        <f t="shared" ref="L433:N433" si="250">L434</f>
        <v>0</v>
      </c>
      <c r="M433" s="17">
        <f t="shared" si="250"/>
        <v>0</v>
      </c>
      <c r="N433" s="12">
        <f t="shared" si="250"/>
        <v>30000</v>
      </c>
    </row>
    <row r="434" spans="1:15" ht="25.5">
      <c r="A434" s="37" t="s">
        <v>47</v>
      </c>
      <c r="B434" s="38" t="s">
        <v>14</v>
      </c>
      <c r="C434" s="38" t="s">
        <v>287</v>
      </c>
      <c r="D434" s="38" t="s">
        <v>287</v>
      </c>
      <c r="E434" s="38" t="s">
        <v>289</v>
      </c>
      <c r="F434" s="38" t="s">
        <v>50</v>
      </c>
      <c r="G434" s="38" t="s">
        <v>46</v>
      </c>
      <c r="H434" s="38" t="s">
        <v>0</v>
      </c>
      <c r="I434" s="38" t="s">
        <v>48</v>
      </c>
      <c r="J434" s="12">
        <v>30000</v>
      </c>
      <c r="K434" s="12"/>
      <c r="L434" s="12"/>
      <c r="M434" s="17"/>
      <c r="N434" s="12">
        <f>J434+K434+L434+M434</f>
        <v>30000</v>
      </c>
    </row>
    <row r="435" spans="1:15" ht="38.25">
      <c r="A435" s="37" t="s">
        <v>55</v>
      </c>
      <c r="B435" s="38" t="s">
        <v>14</v>
      </c>
      <c r="C435" s="38" t="s">
        <v>287</v>
      </c>
      <c r="D435" s="38" t="s">
        <v>287</v>
      </c>
      <c r="E435" s="38" t="s">
        <v>289</v>
      </c>
      <c r="F435" s="38" t="s">
        <v>50</v>
      </c>
      <c r="G435" s="38" t="s">
        <v>56</v>
      </c>
      <c r="H435" s="38" t="s">
        <v>0</v>
      </c>
      <c r="I435" s="38" t="s">
        <v>0</v>
      </c>
      <c r="J435" s="12">
        <v>415784.6</v>
      </c>
      <c r="K435" s="12">
        <f>K436</f>
        <v>0</v>
      </c>
      <c r="L435" s="12">
        <f t="shared" ref="L435:N435" si="251">L436</f>
        <v>0</v>
      </c>
      <c r="M435" s="17">
        <f t="shared" si="251"/>
        <v>0</v>
      </c>
      <c r="N435" s="12">
        <f t="shared" si="251"/>
        <v>415784.6</v>
      </c>
    </row>
    <row r="436" spans="1:15" ht="25.5">
      <c r="A436" s="37" t="s">
        <v>207</v>
      </c>
      <c r="B436" s="38" t="s">
        <v>14</v>
      </c>
      <c r="C436" s="38" t="s">
        <v>287</v>
      </c>
      <c r="D436" s="38" t="s">
        <v>287</v>
      </c>
      <c r="E436" s="38" t="s">
        <v>289</v>
      </c>
      <c r="F436" s="38" t="s">
        <v>50</v>
      </c>
      <c r="G436" s="38" t="s">
        <v>56</v>
      </c>
      <c r="H436" s="38" t="s">
        <v>0</v>
      </c>
      <c r="I436" s="38" t="s">
        <v>58</v>
      </c>
      <c r="J436" s="12">
        <v>415784.6</v>
      </c>
      <c r="K436" s="12"/>
      <c r="L436" s="12"/>
      <c r="M436" s="17">
        <f>415784.6-J436</f>
        <v>0</v>
      </c>
      <c r="N436" s="12">
        <f>J436+K436+L436+M436</f>
        <v>415784.6</v>
      </c>
    </row>
    <row r="437" spans="1:15" ht="25.5">
      <c r="A437" s="29" t="s">
        <v>138</v>
      </c>
      <c r="B437" s="4" t="s">
        <v>14</v>
      </c>
      <c r="C437" s="4" t="s">
        <v>287</v>
      </c>
      <c r="D437" s="4" t="s">
        <v>287</v>
      </c>
      <c r="E437" s="4" t="s">
        <v>289</v>
      </c>
      <c r="F437" s="4" t="s">
        <v>139</v>
      </c>
      <c r="G437" s="4" t="s">
        <v>0</v>
      </c>
      <c r="H437" s="4" t="s">
        <v>0</v>
      </c>
      <c r="I437" s="4" t="s">
        <v>0</v>
      </c>
      <c r="J437" s="11">
        <v>750000</v>
      </c>
      <c r="K437" s="11">
        <f>K438</f>
        <v>0</v>
      </c>
      <c r="L437" s="11">
        <f t="shared" ref="L437:N437" si="252">L438</f>
        <v>0</v>
      </c>
      <c r="M437" s="19">
        <f t="shared" si="252"/>
        <v>0</v>
      </c>
      <c r="N437" s="11">
        <f t="shared" si="252"/>
        <v>750000</v>
      </c>
    </row>
    <row r="438" spans="1:15">
      <c r="A438" s="29" t="s">
        <v>290</v>
      </c>
      <c r="B438" s="4" t="s">
        <v>14</v>
      </c>
      <c r="C438" s="4" t="s">
        <v>287</v>
      </c>
      <c r="D438" s="4" t="s">
        <v>287</v>
      </c>
      <c r="E438" s="4" t="s">
        <v>289</v>
      </c>
      <c r="F438" s="4" t="s">
        <v>291</v>
      </c>
      <c r="G438" s="4" t="s">
        <v>0</v>
      </c>
      <c r="H438" s="4" t="s">
        <v>0</v>
      </c>
      <c r="I438" s="4" t="s">
        <v>0</v>
      </c>
      <c r="J438" s="11">
        <v>750000</v>
      </c>
      <c r="K438" s="11">
        <f>K439</f>
        <v>0</v>
      </c>
      <c r="L438" s="11">
        <f t="shared" ref="L438:N438" si="253">L439</f>
        <v>0</v>
      </c>
      <c r="M438" s="19">
        <f t="shared" si="253"/>
        <v>0</v>
      </c>
      <c r="N438" s="11">
        <f t="shared" si="253"/>
        <v>750000</v>
      </c>
    </row>
    <row r="439" spans="1:15" ht="25.5">
      <c r="A439" s="37" t="s">
        <v>180</v>
      </c>
      <c r="B439" s="38" t="s">
        <v>14</v>
      </c>
      <c r="C439" s="38" t="s">
        <v>287</v>
      </c>
      <c r="D439" s="38" t="s">
        <v>287</v>
      </c>
      <c r="E439" s="38" t="s">
        <v>289</v>
      </c>
      <c r="F439" s="38" t="s">
        <v>291</v>
      </c>
      <c r="G439" s="38" t="s">
        <v>181</v>
      </c>
      <c r="H439" s="38" t="s">
        <v>0</v>
      </c>
      <c r="I439" s="38" t="s">
        <v>0</v>
      </c>
      <c r="J439" s="12">
        <v>750000</v>
      </c>
      <c r="K439" s="12">
        <f>K440</f>
        <v>0</v>
      </c>
      <c r="L439" s="12">
        <f t="shared" ref="L439:N439" si="254">L440</f>
        <v>0</v>
      </c>
      <c r="M439" s="17">
        <f t="shared" si="254"/>
        <v>0</v>
      </c>
      <c r="N439" s="12">
        <f t="shared" si="254"/>
        <v>750000</v>
      </c>
    </row>
    <row r="440" spans="1:15">
      <c r="A440" s="37" t="s">
        <v>182</v>
      </c>
      <c r="B440" s="38" t="s">
        <v>14</v>
      </c>
      <c r="C440" s="38" t="s">
        <v>287</v>
      </c>
      <c r="D440" s="38" t="s">
        <v>287</v>
      </c>
      <c r="E440" s="38" t="s">
        <v>289</v>
      </c>
      <c r="F440" s="38" t="s">
        <v>291</v>
      </c>
      <c r="G440" s="38" t="s">
        <v>181</v>
      </c>
      <c r="H440" s="38" t="s">
        <v>0</v>
      </c>
      <c r="I440" s="38" t="s">
        <v>183</v>
      </c>
      <c r="J440" s="12">
        <v>750000</v>
      </c>
      <c r="K440" s="12"/>
      <c r="L440" s="12"/>
      <c r="M440" s="17"/>
      <c r="N440" s="12">
        <f>J440+K440+L440+M440</f>
        <v>750000</v>
      </c>
    </row>
    <row r="441" spans="1:15">
      <c r="A441" s="29" t="s">
        <v>292</v>
      </c>
      <c r="B441" s="4" t="s">
        <v>14</v>
      </c>
      <c r="C441" s="4" t="s">
        <v>231</v>
      </c>
      <c r="D441" s="4" t="s">
        <v>0</v>
      </c>
      <c r="E441" s="4" t="s">
        <v>0</v>
      </c>
      <c r="F441" s="4" t="s">
        <v>0</v>
      </c>
      <c r="G441" s="4" t="s">
        <v>0</v>
      </c>
      <c r="H441" s="4" t="s">
        <v>0</v>
      </c>
      <c r="I441" s="4" t="s">
        <v>0</v>
      </c>
      <c r="J441" s="11">
        <v>5202480</v>
      </c>
      <c r="K441" s="11">
        <f>K442+K447</f>
        <v>0</v>
      </c>
      <c r="L441" s="11">
        <f t="shared" ref="L441:N441" si="255">L442+L447</f>
        <v>0</v>
      </c>
      <c r="M441" s="19">
        <f t="shared" si="255"/>
        <v>0</v>
      </c>
      <c r="N441" s="11">
        <f t="shared" si="255"/>
        <v>5202480</v>
      </c>
    </row>
    <row r="442" spans="1:15">
      <c r="A442" s="29" t="s">
        <v>293</v>
      </c>
      <c r="B442" s="4" t="s">
        <v>14</v>
      </c>
      <c r="C442" s="4" t="s">
        <v>231</v>
      </c>
      <c r="D442" s="4" t="s">
        <v>16</v>
      </c>
      <c r="E442" s="4" t="s">
        <v>0</v>
      </c>
      <c r="F442" s="4" t="s">
        <v>0</v>
      </c>
      <c r="G442" s="4" t="s">
        <v>0</v>
      </c>
      <c r="H442" s="4" t="s">
        <v>0</v>
      </c>
      <c r="I442" s="4" t="s">
        <v>0</v>
      </c>
      <c r="J442" s="11">
        <v>90000</v>
      </c>
      <c r="K442" s="11">
        <f>K443</f>
        <v>0</v>
      </c>
      <c r="L442" s="11">
        <f t="shared" ref="L442:N442" si="256">L443</f>
        <v>0</v>
      </c>
      <c r="M442" s="19">
        <f t="shared" si="256"/>
        <v>0</v>
      </c>
      <c r="N442" s="11">
        <f t="shared" si="256"/>
        <v>90000</v>
      </c>
    </row>
    <row r="443" spans="1:15">
      <c r="A443" s="29" t="s">
        <v>294</v>
      </c>
      <c r="B443" s="4" t="s">
        <v>14</v>
      </c>
      <c r="C443" s="4" t="s">
        <v>231</v>
      </c>
      <c r="D443" s="4" t="s">
        <v>16</v>
      </c>
      <c r="E443" s="4" t="s">
        <v>295</v>
      </c>
      <c r="F443" s="4" t="s">
        <v>0</v>
      </c>
      <c r="G443" s="4" t="s">
        <v>0</v>
      </c>
      <c r="H443" s="4" t="s">
        <v>0</v>
      </c>
      <c r="I443" s="4" t="s">
        <v>0</v>
      </c>
      <c r="J443" s="11">
        <v>90000</v>
      </c>
      <c r="K443" s="11">
        <f>K444</f>
        <v>0</v>
      </c>
      <c r="L443" s="11">
        <f t="shared" ref="L443:N443" si="257">L444</f>
        <v>0</v>
      </c>
      <c r="M443" s="19">
        <f t="shared" si="257"/>
        <v>0</v>
      </c>
      <c r="N443" s="11">
        <f t="shared" si="257"/>
        <v>90000</v>
      </c>
    </row>
    <row r="444" spans="1:15">
      <c r="A444" s="29" t="s">
        <v>299</v>
      </c>
      <c r="B444" s="4" t="s">
        <v>14</v>
      </c>
      <c r="C444" s="4" t="s">
        <v>231</v>
      </c>
      <c r="D444" s="4" t="s">
        <v>16</v>
      </c>
      <c r="E444" s="4" t="s">
        <v>298</v>
      </c>
      <c r="F444" s="4" t="s">
        <v>300</v>
      </c>
      <c r="G444" s="4" t="s">
        <v>0</v>
      </c>
      <c r="H444" s="4" t="s">
        <v>0</v>
      </c>
      <c r="I444" s="4" t="s">
        <v>0</v>
      </c>
      <c r="J444" s="11">
        <v>90000</v>
      </c>
      <c r="K444" s="11">
        <f>K445</f>
        <v>0</v>
      </c>
      <c r="L444" s="11">
        <f t="shared" ref="L444:N444" si="258">L445</f>
        <v>0</v>
      </c>
      <c r="M444" s="19">
        <f t="shared" si="258"/>
        <v>0</v>
      </c>
      <c r="N444" s="11">
        <f t="shared" si="258"/>
        <v>90000</v>
      </c>
    </row>
    <row r="445" spans="1:15">
      <c r="A445" s="29" t="s">
        <v>301</v>
      </c>
      <c r="B445" s="4" t="s">
        <v>14</v>
      </c>
      <c r="C445" s="4" t="s">
        <v>231</v>
      </c>
      <c r="D445" s="4" t="s">
        <v>16</v>
      </c>
      <c r="E445" s="4" t="s">
        <v>298</v>
      </c>
      <c r="F445" s="4" t="s">
        <v>302</v>
      </c>
      <c r="G445" s="4" t="s">
        <v>0</v>
      </c>
      <c r="H445" s="4" t="s">
        <v>0</v>
      </c>
      <c r="I445" s="4" t="s">
        <v>0</v>
      </c>
      <c r="J445" s="11">
        <v>90000</v>
      </c>
      <c r="K445" s="11">
        <f>K446</f>
        <v>0</v>
      </c>
      <c r="L445" s="11">
        <f t="shared" ref="L445:N445" si="259">L446</f>
        <v>0</v>
      </c>
      <c r="M445" s="19">
        <f t="shared" si="259"/>
        <v>0</v>
      </c>
      <c r="N445" s="11">
        <f t="shared" si="259"/>
        <v>90000</v>
      </c>
    </row>
    <row r="446" spans="1:15" ht="38.25">
      <c r="A446" s="37" t="s">
        <v>303</v>
      </c>
      <c r="B446" s="38" t="s">
        <v>14</v>
      </c>
      <c r="C446" s="38" t="s">
        <v>231</v>
      </c>
      <c r="D446" s="38" t="s">
        <v>16</v>
      </c>
      <c r="E446" s="38" t="s">
        <v>298</v>
      </c>
      <c r="F446" s="38" t="s">
        <v>302</v>
      </c>
      <c r="G446" s="38" t="s">
        <v>304</v>
      </c>
      <c r="H446" s="38" t="s">
        <v>0</v>
      </c>
      <c r="I446" s="38" t="s">
        <v>0</v>
      </c>
      <c r="J446" s="12">
        <v>90000</v>
      </c>
      <c r="K446" s="12"/>
      <c r="L446" s="12"/>
      <c r="M446" s="17"/>
      <c r="N446" s="12">
        <f>J446+K446+L446+M446</f>
        <v>90000</v>
      </c>
    </row>
    <row r="447" spans="1:15" ht="25.5">
      <c r="A447" s="29" t="s">
        <v>305</v>
      </c>
      <c r="B447" s="4" t="s">
        <v>14</v>
      </c>
      <c r="C447" s="4" t="s">
        <v>231</v>
      </c>
      <c r="D447" s="4" t="s">
        <v>60</v>
      </c>
      <c r="E447" s="4" t="s">
        <v>0</v>
      </c>
      <c r="F447" s="4" t="s">
        <v>0</v>
      </c>
      <c r="G447" s="4" t="s">
        <v>0</v>
      </c>
      <c r="H447" s="4" t="s">
        <v>0</v>
      </c>
      <c r="I447" s="4" t="s">
        <v>0</v>
      </c>
      <c r="J447" s="11">
        <v>5112480</v>
      </c>
      <c r="K447" s="11">
        <f>K448</f>
        <v>0</v>
      </c>
      <c r="L447" s="11">
        <f t="shared" ref="L447:N447" si="260">L448</f>
        <v>0</v>
      </c>
      <c r="M447" s="19">
        <f t="shared" si="260"/>
        <v>0</v>
      </c>
      <c r="N447" s="11">
        <f t="shared" si="260"/>
        <v>5112480</v>
      </c>
    </row>
    <row r="448" spans="1:15" ht="25.5">
      <c r="A448" s="29" t="s">
        <v>296</v>
      </c>
      <c r="B448" s="4" t="s">
        <v>14</v>
      </c>
      <c r="C448" s="4" t="s">
        <v>231</v>
      </c>
      <c r="D448" s="4" t="s">
        <v>60</v>
      </c>
      <c r="E448" s="4" t="s">
        <v>297</v>
      </c>
      <c r="F448" s="4" t="s">
        <v>0</v>
      </c>
      <c r="G448" s="4" t="s">
        <v>0</v>
      </c>
      <c r="H448" s="4" t="s">
        <v>0</v>
      </c>
      <c r="I448" s="4" t="s">
        <v>0</v>
      </c>
      <c r="J448" s="11">
        <v>5112480</v>
      </c>
      <c r="K448" s="11">
        <f>K449+K453+K467</f>
        <v>0</v>
      </c>
      <c r="L448" s="11">
        <f t="shared" ref="L448:M448" si="261">L449+L453+L467</f>
        <v>0</v>
      </c>
      <c r="M448" s="19">
        <f t="shared" si="261"/>
        <v>0</v>
      </c>
      <c r="N448" s="11">
        <f>N449+N453+N467</f>
        <v>5112480</v>
      </c>
      <c r="O448" s="15"/>
    </row>
    <row r="449" spans="1:14">
      <c r="A449" s="29" t="s">
        <v>25</v>
      </c>
      <c r="B449" s="4" t="s">
        <v>14</v>
      </c>
      <c r="C449" s="4" t="s">
        <v>231</v>
      </c>
      <c r="D449" s="4" t="s">
        <v>60</v>
      </c>
      <c r="E449" s="4" t="s">
        <v>298</v>
      </c>
      <c r="F449" s="4" t="s">
        <v>26</v>
      </c>
      <c r="G449" s="4" t="s">
        <v>0</v>
      </c>
      <c r="H449" s="4" t="s">
        <v>0</v>
      </c>
      <c r="I449" s="4" t="s">
        <v>0</v>
      </c>
      <c r="J449" s="11">
        <v>807310</v>
      </c>
      <c r="K449" s="11">
        <f>K450</f>
        <v>0</v>
      </c>
      <c r="L449" s="11">
        <f t="shared" ref="L449:N449" si="262">L450</f>
        <v>0</v>
      </c>
      <c r="M449" s="19">
        <f t="shared" si="262"/>
        <v>0</v>
      </c>
      <c r="N449" s="11">
        <f t="shared" si="262"/>
        <v>807310</v>
      </c>
    </row>
    <row r="450" spans="1:14" ht="76.5">
      <c r="A450" s="29" t="s">
        <v>306</v>
      </c>
      <c r="B450" s="4" t="s">
        <v>14</v>
      </c>
      <c r="C450" s="4" t="s">
        <v>231</v>
      </c>
      <c r="D450" s="4" t="s">
        <v>60</v>
      </c>
      <c r="E450" s="4" t="s">
        <v>298</v>
      </c>
      <c r="F450" s="4" t="s">
        <v>307</v>
      </c>
      <c r="G450" s="4" t="s">
        <v>0</v>
      </c>
      <c r="H450" s="4" t="s">
        <v>0</v>
      </c>
      <c r="I450" s="4" t="s">
        <v>0</v>
      </c>
      <c r="J450" s="11">
        <v>807310</v>
      </c>
      <c r="K450" s="11">
        <f>K451</f>
        <v>0</v>
      </c>
      <c r="L450" s="11">
        <f t="shared" ref="L450:N450" si="263">L451</f>
        <v>0</v>
      </c>
      <c r="M450" s="19">
        <f t="shared" si="263"/>
        <v>0</v>
      </c>
      <c r="N450" s="11">
        <f t="shared" si="263"/>
        <v>807310</v>
      </c>
    </row>
    <row r="451" spans="1:14">
      <c r="A451" s="37" t="s">
        <v>67</v>
      </c>
      <c r="B451" s="38" t="s">
        <v>14</v>
      </c>
      <c r="C451" s="38" t="s">
        <v>231</v>
      </c>
      <c r="D451" s="38" t="s">
        <v>60</v>
      </c>
      <c r="E451" s="38" t="s">
        <v>298</v>
      </c>
      <c r="F451" s="38" t="s">
        <v>307</v>
      </c>
      <c r="G451" s="38" t="s">
        <v>68</v>
      </c>
      <c r="H451" s="38" t="s">
        <v>0</v>
      </c>
      <c r="I451" s="38" t="s">
        <v>0</v>
      </c>
      <c r="J451" s="12">
        <v>807310</v>
      </c>
      <c r="K451" s="12">
        <f>K452</f>
        <v>0</v>
      </c>
      <c r="L451" s="12">
        <f t="shared" ref="L451:N451" si="264">L452</f>
        <v>0</v>
      </c>
      <c r="M451" s="17">
        <f t="shared" si="264"/>
        <v>0</v>
      </c>
      <c r="N451" s="12">
        <f t="shared" si="264"/>
        <v>807310</v>
      </c>
    </row>
    <row r="452" spans="1:14">
      <c r="A452" s="37" t="s">
        <v>182</v>
      </c>
      <c r="B452" s="38" t="s">
        <v>14</v>
      </c>
      <c r="C452" s="38" t="s">
        <v>231</v>
      </c>
      <c r="D452" s="38" t="s">
        <v>60</v>
      </c>
      <c r="E452" s="38" t="s">
        <v>298</v>
      </c>
      <c r="F452" s="38" t="s">
        <v>307</v>
      </c>
      <c r="G452" s="38" t="s">
        <v>68</v>
      </c>
      <c r="H452" s="38" t="s">
        <v>0</v>
      </c>
      <c r="I452" s="38" t="s">
        <v>183</v>
      </c>
      <c r="J452" s="12">
        <v>807310</v>
      </c>
      <c r="K452" s="12"/>
      <c r="L452" s="12"/>
      <c r="M452" s="17"/>
      <c r="N452" s="12">
        <f>J452+K452+L452+M452</f>
        <v>807310</v>
      </c>
    </row>
    <row r="453" spans="1:14" ht="25.5">
      <c r="A453" s="29" t="s">
        <v>39</v>
      </c>
      <c r="B453" s="4" t="s">
        <v>14</v>
      </c>
      <c r="C453" s="4" t="s">
        <v>231</v>
      </c>
      <c r="D453" s="4" t="s">
        <v>60</v>
      </c>
      <c r="E453" s="4" t="s">
        <v>298</v>
      </c>
      <c r="F453" s="4" t="s">
        <v>40</v>
      </c>
      <c r="G453" s="4" t="s">
        <v>0</v>
      </c>
      <c r="H453" s="4" t="s">
        <v>0</v>
      </c>
      <c r="I453" s="4" t="s">
        <v>0</v>
      </c>
      <c r="J453" s="11">
        <v>3925170</v>
      </c>
      <c r="K453" s="11">
        <f>K454</f>
        <v>0</v>
      </c>
      <c r="L453" s="11">
        <f t="shared" ref="L453:N453" si="265">L454</f>
        <v>0</v>
      </c>
      <c r="M453" s="19">
        <f t="shared" si="265"/>
        <v>0</v>
      </c>
      <c r="N453" s="11">
        <f t="shared" si="265"/>
        <v>3925170</v>
      </c>
    </row>
    <row r="454" spans="1:14">
      <c r="A454" s="29" t="s">
        <v>49</v>
      </c>
      <c r="B454" s="4" t="s">
        <v>14</v>
      </c>
      <c r="C454" s="4" t="s">
        <v>231</v>
      </c>
      <c r="D454" s="4" t="s">
        <v>60</v>
      </c>
      <c r="E454" s="4" t="s">
        <v>298</v>
      </c>
      <c r="F454" s="4" t="s">
        <v>50</v>
      </c>
      <c r="G454" s="4" t="s">
        <v>0</v>
      </c>
      <c r="H454" s="4" t="s">
        <v>0</v>
      </c>
      <c r="I454" s="4" t="s">
        <v>0</v>
      </c>
      <c r="J454" s="11">
        <v>3925170</v>
      </c>
      <c r="K454" s="11">
        <f>K455+K457+K459+K461+K463+K465</f>
        <v>0</v>
      </c>
      <c r="L454" s="11">
        <f t="shared" ref="L454:N454" si="266">L455+L457+L459+L461+L463+L465</f>
        <v>0</v>
      </c>
      <c r="M454" s="19">
        <f t="shared" si="266"/>
        <v>0</v>
      </c>
      <c r="N454" s="11">
        <f t="shared" si="266"/>
        <v>3925170</v>
      </c>
    </row>
    <row r="455" spans="1:14">
      <c r="A455" s="37" t="s">
        <v>101</v>
      </c>
      <c r="B455" s="38" t="s">
        <v>14</v>
      </c>
      <c r="C455" s="38" t="s">
        <v>231</v>
      </c>
      <c r="D455" s="38" t="s">
        <v>60</v>
      </c>
      <c r="E455" s="38" t="s">
        <v>298</v>
      </c>
      <c r="F455" s="38" t="s">
        <v>50</v>
      </c>
      <c r="G455" s="38" t="s">
        <v>102</v>
      </c>
      <c r="H455" s="38" t="s">
        <v>0</v>
      </c>
      <c r="I455" s="38" t="s">
        <v>0</v>
      </c>
      <c r="J455" s="12">
        <v>0</v>
      </c>
      <c r="K455" s="12">
        <f>K456</f>
        <v>0</v>
      </c>
      <c r="L455" s="12">
        <f t="shared" ref="L455:N455" si="267">L456</f>
        <v>0</v>
      </c>
      <c r="M455" s="17">
        <f t="shared" si="267"/>
        <v>0</v>
      </c>
      <c r="N455" s="12">
        <f t="shared" si="267"/>
        <v>0</v>
      </c>
    </row>
    <row r="456" spans="1:14" ht="25.5">
      <c r="A456" s="37" t="s">
        <v>103</v>
      </c>
      <c r="B456" s="38" t="s">
        <v>14</v>
      </c>
      <c r="C456" s="38" t="s">
        <v>231</v>
      </c>
      <c r="D456" s="38" t="s">
        <v>60</v>
      </c>
      <c r="E456" s="38" t="s">
        <v>298</v>
      </c>
      <c r="F456" s="38" t="s">
        <v>50</v>
      </c>
      <c r="G456" s="38" t="s">
        <v>102</v>
      </c>
      <c r="H456" s="38" t="s">
        <v>0</v>
      </c>
      <c r="I456" s="38" t="s">
        <v>104</v>
      </c>
      <c r="J456" s="12">
        <v>0</v>
      </c>
      <c r="K456" s="12"/>
      <c r="L456" s="12"/>
      <c r="M456" s="17"/>
      <c r="N456" s="12">
        <f>J456+K456+L456+M456</f>
        <v>0</v>
      </c>
    </row>
    <row r="457" spans="1:14">
      <c r="A457" s="37" t="s">
        <v>67</v>
      </c>
      <c r="B457" s="38" t="s">
        <v>14</v>
      </c>
      <c r="C457" s="38" t="s">
        <v>231</v>
      </c>
      <c r="D457" s="38" t="s">
        <v>60</v>
      </c>
      <c r="E457" s="38" t="s">
        <v>298</v>
      </c>
      <c r="F457" s="38" t="s">
        <v>50</v>
      </c>
      <c r="G457" s="38" t="s">
        <v>68</v>
      </c>
      <c r="H457" s="38" t="s">
        <v>0</v>
      </c>
      <c r="I457" s="38" t="s">
        <v>0</v>
      </c>
      <c r="J457" s="12">
        <v>651200</v>
      </c>
      <c r="K457" s="12">
        <f>K458</f>
        <v>0</v>
      </c>
      <c r="L457" s="12">
        <f t="shared" ref="L457:N457" si="268">L458</f>
        <v>0</v>
      </c>
      <c r="M457" s="17">
        <f t="shared" si="268"/>
        <v>0</v>
      </c>
      <c r="N457" s="12">
        <f t="shared" si="268"/>
        <v>651200</v>
      </c>
    </row>
    <row r="458" spans="1:14">
      <c r="A458" s="37" t="s">
        <v>123</v>
      </c>
      <c r="B458" s="38" t="s">
        <v>14</v>
      </c>
      <c r="C458" s="38" t="s">
        <v>231</v>
      </c>
      <c r="D458" s="38" t="s">
        <v>60</v>
      </c>
      <c r="E458" s="38" t="s">
        <v>298</v>
      </c>
      <c r="F458" s="38" t="s">
        <v>50</v>
      </c>
      <c r="G458" s="38" t="s">
        <v>68</v>
      </c>
      <c r="H458" s="38" t="s">
        <v>0</v>
      </c>
      <c r="I458" s="38" t="s">
        <v>124</v>
      </c>
      <c r="J458" s="12">
        <v>651200</v>
      </c>
      <c r="K458" s="12"/>
      <c r="L458" s="12"/>
      <c r="M458" s="17"/>
      <c r="N458" s="12">
        <f>J458+K458+L458+M458</f>
        <v>651200</v>
      </c>
    </row>
    <row r="459" spans="1:14">
      <c r="A459" s="37" t="s">
        <v>95</v>
      </c>
      <c r="B459" s="38" t="s">
        <v>14</v>
      </c>
      <c r="C459" s="38" t="s">
        <v>231</v>
      </c>
      <c r="D459" s="38" t="s">
        <v>60</v>
      </c>
      <c r="E459" s="38" t="s">
        <v>298</v>
      </c>
      <c r="F459" s="38" t="s">
        <v>50</v>
      </c>
      <c r="G459" s="38" t="s">
        <v>96</v>
      </c>
      <c r="H459" s="38" t="s">
        <v>0</v>
      </c>
      <c r="I459" s="38" t="s">
        <v>0</v>
      </c>
      <c r="J459" s="12">
        <v>232086.6</v>
      </c>
      <c r="K459" s="12">
        <f>K460</f>
        <v>0</v>
      </c>
      <c r="L459" s="12">
        <f t="shared" ref="L459:N459" si="269">L460</f>
        <v>0</v>
      </c>
      <c r="M459" s="17">
        <f t="shared" si="269"/>
        <v>0</v>
      </c>
      <c r="N459" s="12">
        <f t="shared" si="269"/>
        <v>232086.6</v>
      </c>
    </row>
    <row r="460" spans="1:14">
      <c r="A460" s="37" t="s">
        <v>129</v>
      </c>
      <c r="B460" s="38" t="s">
        <v>14</v>
      </c>
      <c r="C460" s="38" t="s">
        <v>231</v>
      </c>
      <c r="D460" s="38" t="s">
        <v>60</v>
      </c>
      <c r="E460" s="38" t="s">
        <v>298</v>
      </c>
      <c r="F460" s="38" t="s">
        <v>50</v>
      </c>
      <c r="G460" s="38" t="s">
        <v>96</v>
      </c>
      <c r="H460" s="38" t="s">
        <v>0</v>
      </c>
      <c r="I460" s="38" t="s">
        <v>98</v>
      </c>
      <c r="J460" s="12">
        <v>232086.6</v>
      </c>
      <c r="K460" s="12"/>
      <c r="L460" s="12"/>
      <c r="M460" s="17">
        <f>232086.6-J460</f>
        <v>0</v>
      </c>
      <c r="N460" s="12">
        <f>J460+K460+L460+M460</f>
        <v>232086.6</v>
      </c>
    </row>
    <row r="461" spans="1:14" ht="25.5" hidden="1">
      <c r="A461" s="37" t="s">
        <v>51</v>
      </c>
      <c r="B461" s="38" t="s">
        <v>14</v>
      </c>
      <c r="C461" s="38" t="s">
        <v>231</v>
      </c>
      <c r="D461" s="38" t="s">
        <v>60</v>
      </c>
      <c r="E461" s="38" t="s">
        <v>298</v>
      </c>
      <c r="F461" s="38" t="s">
        <v>50</v>
      </c>
      <c r="G461" s="38" t="s">
        <v>52</v>
      </c>
      <c r="H461" s="38" t="s">
        <v>0</v>
      </c>
      <c r="I461" s="38" t="s">
        <v>0</v>
      </c>
      <c r="J461" s="12">
        <v>0</v>
      </c>
      <c r="K461" s="12">
        <f>K462</f>
        <v>0</v>
      </c>
      <c r="L461" s="12">
        <f t="shared" ref="L461:N461" si="270">L462</f>
        <v>0</v>
      </c>
      <c r="M461" s="17">
        <f t="shared" si="270"/>
        <v>0</v>
      </c>
      <c r="N461" s="12">
        <f t="shared" si="270"/>
        <v>0</v>
      </c>
    </row>
    <row r="462" spans="1:14" hidden="1">
      <c r="A462" s="37" t="s">
        <v>53</v>
      </c>
      <c r="B462" s="38" t="s">
        <v>14</v>
      </c>
      <c r="C462" s="38" t="s">
        <v>231</v>
      </c>
      <c r="D462" s="38" t="s">
        <v>60</v>
      </c>
      <c r="E462" s="38" t="s">
        <v>298</v>
      </c>
      <c r="F462" s="38" t="s">
        <v>50</v>
      </c>
      <c r="G462" s="38" t="s">
        <v>52</v>
      </c>
      <c r="H462" s="38" t="s">
        <v>0</v>
      </c>
      <c r="I462" s="38" t="s">
        <v>54</v>
      </c>
      <c r="J462" s="12">
        <v>0</v>
      </c>
      <c r="K462" s="12"/>
      <c r="L462" s="12"/>
      <c r="M462" s="17"/>
      <c r="N462" s="12">
        <f>J462+K462+L462+M462</f>
        <v>0</v>
      </c>
    </row>
    <row r="463" spans="1:14" ht="25.5">
      <c r="A463" s="37" t="s">
        <v>45</v>
      </c>
      <c r="B463" s="38" t="s">
        <v>14</v>
      </c>
      <c r="C463" s="38" t="s">
        <v>231</v>
      </c>
      <c r="D463" s="38" t="s">
        <v>60</v>
      </c>
      <c r="E463" s="38" t="s">
        <v>298</v>
      </c>
      <c r="F463" s="38" t="s">
        <v>50</v>
      </c>
      <c r="G463" s="38" t="s">
        <v>46</v>
      </c>
      <c r="H463" s="38" t="s">
        <v>0</v>
      </c>
      <c r="I463" s="38" t="s">
        <v>0</v>
      </c>
      <c r="J463" s="12">
        <v>566608.5</v>
      </c>
      <c r="K463" s="12">
        <f>K464</f>
        <v>0</v>
      </c>
      <c r="L463" s="12">
        <f t="shared" ref="L463:N463" si="271">L464</f>
        <v>0</v>
      </c>
      <c r="M463" s="17">
        <f t="shared" si="271"/>
        <v>0</v>
      </c>
      <c r="N463" s="12">
        <f t="shared" si="271"/>
        <v>566608.5</v>
      </c>
    </row>
    <row r="464" spans="1:14" ht="25.5">
      <c r="A464" s="37" t="s">
        <v>47</v>
      </c>
      <c r="B464" s="38" t="s">
        <v>14</v>
      </c>
      <c r="C464" s="38" t="s">
        <v>231</v>
      </c>
      <c r="D464" s="38" t="s">
        <v>60</v>
      </c>
      <c r="E464" s="38" t="s">
        <v>298</v>
      </c>
      <c r="F464" s="38" t="s">
        <v>50</v>
      </c>
      <c r="G464" s="38" t="s">
        <v>46</v>
      </c>
      <c r="H464" s="38" t="s">
        <v>0</v>
      </c>
      <c r="I464" s="38" t="s">
        <v>48</v>
      </c>
      <c r="J464" s="12">
        <v>566608.5</v>
      </c>
      <c r="K464" s="12"/>
      <c r="L464" s="12"/>
      <c r="M464" s="17"/>
      <c r="N464" s="12">
        <f>J464+K464+L464+M464</f>
        <v>566608.5</v>
      </c>
    </row>
    <row r="465" spans="1:14" ht="38.25">
      <c r="A465" s="37" t="s">
        <v>55</v>
      </c>
      <c r="B465" s="38" t="s">
        <v>14</v>
      </c>
      <c r="C465" s="38" t="s">
        <v>231</v>
      </c>
      <c r="D465" s="38" t="s">
        <v>60</v>
      </c>
      <c r="E465" s="38" t="s">
        <v>298</v>
      </c>
      <c r="F465" s="38" t="s">
        <v>50</v>
      </c>
      <c r="G465" s="38" t="s">
        <v>56</v>
      </c>
      <c r="H465" s="38" t="s">
        <v>0</v>
      </c>
      <c r="I465" s="38" t="s">
        <v>0</v>
      </c>
      <c r="J465" s="12">
        <v>2475274.9</v>
      </c>
      <c r="K465" s="12">
        <f>K466</f>
        <v>0</v>
      </c>
      <c r="L465" s="12">
        <f t="shared" ref="L465:N465" si="272">L466</f>
        <v>0</v>
      </c>
      <c r="M465" s="17">
        <f t="shared" si="272"/>
        <v>0</v>
      </c>
      <c r="N465" s="12">
        <f t="shared" si="272"/>
        <v>2475274.9</v>
      </c>
    </row>
    <row r="466" spans="1:14" ht="25.5">
      <c r="A466" s="37" t="s">
        <v>207</v>
      </c>
      <c r="B466" s="38" t="s">
        <v>14</v>
      </c>
      <c r="C466" s="38" t="s">
        <v>231</v>
      </c>
      <c r="D466" s="38" t="s">
        <v>60</v>
      </c>
      <c r="E466" s="38" t="s">
        <v>298</v>
      </c>
      <c r="F466" s="38" t="s">
        <v>50</v>
      </c>
      <c r="G466" s="38" t="s">
        <v>56</v>
      </c>
      <c r="H466" s="38" t="s">
        <v>0</v>
      </c>
      <c r="I466" s="38" t="s">
        <v>58</v>
      </c>
      <c r="J466" s="12">
        <v>2475274.9</v>
      </c>
      <c r="K466" s="12"/>
      <c r="L466" s="12"/>
      <c r="M466" s="17">
        <f>2475274.9-J466</f>
        <v>0</v>
      </c>
      <c r="N466" s="12">
        <f>J466+K466+L466+M466</f>
        <v>2475274.9</v>
      </c>
    </row>
    <row r="467" spans="1:14" ht="25.5">
      <c r="A467" s="29" t="s">
        <v>138</v>
      </c>
      <c r="B467" s="4" t="s">
        <v>14</v>
      </c>
      <c r="C467" s="4" t="s">
        <v>231</v>
      </c>
      <c r="D467" s="4" t="s">
        <v>60</v>
      </c>
      <c r="E467" s="4" t="s">
        <v>298</v>
      </c>
      <c r="F467" s="4" t="s">
        <v>139</v>
      </c>
      <c r="G467" s="4" t="s">
        <v>0</v>
      </c>
      <c r="H467" s="4" t="s">
        <v>0</v>
      </c>
      <c r="I467" s="4" t="s">
        <v>0</v>
      </c>
      <c r="J467" s="11">
        <v>380000</v>
      </c>
      <c r="K467" s="11">
        <f>K468</f>
        <v>0</v>
      </c>
      <c r="L467" s="11">
        <f t="shared" ref="L467:N467" si="273">L468</f>
        <v>0</v>
      </c>
      <c r="M467" s="19">
        <f t="shared" si="273"/>
        <v>0</v>
      </c>
      <c r="N467" s="11">
        <f t="shared" si="273"/>
        <v>380000</v>
      </c>
    </row>
    <row r="468" spans="1:14">
      <c r="A468" s="29" t="s">
        <v>218</v>
      </c>
      <c r="B468" s="4" t="s">
        <v>14</v>
      </c>
      <c r="C468" s="4" t="s">
        <v>231</v>
      </c>
      <c r="D468" s="4" t="s">
        <v>60</v>
      </c>
      <c r="E468" s="4" t="s">
        <v>298</v>
      </c>
      <c r="F468" s="4" t="s">
        <v>219</v>
      </c>
      <c r="G468" s="4" t="s">
        <v>0</v>
      </c>
      <c r="H468" s="4" t="s">
        <v>0</v>
      </c>
      <c r="I468" s="4" t="s">
        <v>0</v>
      </c>
      <c r="J468" s="11">
        <v>380000</v>
      </c>
      <c r="K468" s="11">
        <f>K469</f>
        <v>0</v>
      </c>
      <c r="L468" s="11">
        <f t="shared" ref="L468:N468" si="274">L469</f>
        <v>0</v>
      </c>
      <c r="M468" s="19">
        <f t="shared" si="274"/>
        <v>0</v>
      </c>
      <c r="N468" s="11">
        <f t="shared" si="274"/>
        <v>380000</v>
      </c>
    </row>
    <row r="469" spans="1:14" ht="25.5">
      <c r="A469" s="37" t="s">
        <v>180</v>
      </c>
      <c r="B469" s="38" t="s">
        <v>14</v>
      </c>
      <c r="C469" s="38" t="s">
        <v>231</v>
      </c>
      <c r="D469" s="38" t="s">
        <v>60</v>
      </c>
      <c r="E469" s="38" t="s">
        <v>298</v>
      </c>
      <c r="F469" s="38" t="s">
        <v>219</v>
      </c>
      <c r="G469" s="38" t="s">
        <v>181</v>
      </c>
      <c r="H469" s="38" t="s">
        <v>0</v>
      </c>
      <c r="I469" s="38" t="s">
        <v>0</v>
      </c>
      <c r="J469" s="12">
        <v>380000</v>
      </c>
      <c r="K469" s="12">
        <f>K470</f>
        <v>0</v>
      </c>
      <c r="L469" s="12">
        <f t="shared" ref="L469:N469" si="275">L470</f>
        <v>0</v>
      </c>
      <c r="M469" s="17">
        <f t="shared" si="275"/>
        <v>0</v>
      </c>
      <c r="N469" s="12">
        <f t="shared" si="275"/>
        <v>380000</v>
      </c>
    </row>
    <row r="470" spans="1:14">
      <c r="A470" s="37" t="s">
        <v>182</v>
      </c>
      <c r="B470" s="38" t="s">
        <v>14</v>
      </c>
      <c r="C470" s="38" t="s">
        <v>231</v>
      </c>
      <c r="D470" s="38" t="s">
        <v>60</v>
      </c>
      <c r="E470" s="38" t="s">
        <v>298</v>
      </c>
      <c r="F470" s="38" t="s">
        <v>219</v>
      </c>
      <c r="G470" s="38" t="s">
        <v>181</v>
      </c>
      <c r="H470" s="38" t="s">
        <v>0</v>
      </c>
      <c r="I470" s="38" t="s">
        <v>183</v>
      </c>
      <c r="J470" s="12">
        <v>380000</v>
      </c>
      <c r="K470" s="12"/>
      <c r="L470" s="12"/>
      <c r="M470" s="17">
        <f>380000-J470</f>
        <v>0</v>
      </c>
      <c r="N470" s="12">
        <f>J470+K470+L470+M470</f>
        <v>380000</v>
      </c>
    </row>
    <row r="471" spans="1:14">
      <c r="A471" s="29"/>
      <c r="B471" s="4">
        <v>802</v>
      </c>
      <c r="C471" s="30" t="s">
        <v>211</v>
      </c>
      <c r="D471" s="30" t="s">
        <v>287</v>
      </c>
      <c r="E471" s="4"/>
      <c r="F471" s="4"/>
      <c r="G471" s="4"/>
      <c r="H471" s="4"/>
      <c r="I471" s="4"/>
      <c r="J471" s="11">
        <v>864641.82000000007</v>
      </c>
      <c r="K471" s="11">
        <f>K472+K474+K475+K476+K473</f>
        <v>0</v>
      </c>
      <c r="L471" s="11">
        <f t="shared" ref="L471:N471" si="276">L472+L474+L475+L476+L473</f>
        <v>0</v>
      </c>
      <c r="M471" s="11">
        <f t="shared" si="276"/>
        <v>0</v>
      </c>
      <c r="N471" s="11">
        <f t="shared" si="276"/>
        <v>864641.82000000007</v>
      </c>
    </row>
    <row r="472" spans="1:14">
      <c r="A472" s="40" t="s">
        <v>101</v>
      </c>
      <c r="B472" s="38">
        <v>802</v>
      </c>
      <c r="C472" s="46" t="s">
        <v>211</v>
      </c>
      <c r="D472" s="46" t="s">
        <v>287</v>
      </c>
      <c r="E472" s="38">
        <v>9950071100</v>
      </c>
      <c r="F472" s="38">
        <v>244</v>
      </c>
      <c r="G472" s="38">
        <v>222</v>
      </c>
      <c r="H472" s="38"/>
      <c r="I472" s="38">
        <v>1125</v>
      </c>
      <c r="J472" s="12">
        <v>66680</v>
      </c>
      <c r="K472" s="12"/>
      <c r="L472" s="12"/>
      <c r="M472" s="17"/>
      <c r="N472" s="12">
        <f>J472+K472+L472+M472</f>
        <v>66680</v>
      </c>
    </row>
    <row r="473" spans="1:14">
      <c r="A473" s="40" t="s">
        <v>101</v>
      </c>
      <c r="B473" s="38">
        <v>802</v>
      </c>
      <c r="C473" s="46" t="s">
        <v>211</v>
      </c>
      <c r="D473" s="46" t="s">
        <v>287</v>
      </c>
      <c r="E473" s="38">
        <v>9950071100</v>
      </c>
      <c r="F473" s="38">
        <v>244</v>
      </c>
      <c r="G473" s="38">
        <v>222</v>
      </c>
      <c r="H473" s="39" t="s">
        <v>383</v>
      </c>
      <c r="I473" s="38">
        <v>1125</v>
      </c>
      <c r="J473" s="12">
        <v>93352</v>
      </c>
      <c r="K473" s="12"/>
      <c r="L473" s="12"/>
      <c r="M473" s="17"/>
      <c r="N473" s="12">
        <f>J473+K473+L473+M473</f>
        <v>93352</v>
      </c>
    </row>
    <row r="474" spans="1:14">
      <c r="A474" s="40" t="s">
        <v>346</v>
      </c>
      <c r="B474" s="38">
        <v>802</v>
      </c>
      <c r="C474" s="46" t="s">
        <v>211</v>
      </c>
      <c r="D474" s="46" t="s">
        <v>287</v>
      </c>
      <c r="E474" s="38">
        <v>9950071100</v>
      </c>
      <c r="F474" s="38">
        <v>244</v>
      </c>
      <c r="G474" s="38">
        <v>226</v>
      </c>
      <c r="H474" s="38"/>
      <c r="I474" s="38">
        <v>1140</v>
      </c>
      <c r="J474" s="12">
        <v>176649.91000000003</v>
      </c>
      <c r="K474" s="12"/>
      <c r="L474" s="12"/>
      <c r="M474" s="17"/>
      <c r="N474" s="12">
        <f t="shared" ref="N474:N476" si="277">J474+K474+L474+M474</f>
        <v>176649.91000000003</v>
      </c>
    </row>
    <row r="475" spans="1:14">
      <c r="A475" s="40" t="s">
        <v>346</v>
      </c>
      <c r="B475" s="38">
        <v>802</v>
      </c>
      <c r="C475" s="46" t="s">
        <v>211</v>
      </c>
      <c r="D475" s="46" t="s">
        <v>287</v>
      </c>
      <c r="E475" s="38">
        <v>9950071100</v>
      </c>
      <c r="F475" s="38">
        <v>244</v>
      </c>
      <c r="G475" s="38">
        <v>226</v>
      </c>
      <c r="H475" s="39" t="s">
        <v>383</v>
      </c>
      <c r="I475" s="38">
        <v>1140</v>
      </c>
      <c r="J475" s="12">
        <v>526649.91</v>
      </c>
      <c r="K475" s="12"/>
      <c r="L475" s="12"/>
      <c r="M475" s="17"/>
      <c r="N475" s="12">
        <f t="shared" si="277"/>
        <v>526649.91</v>
      </c>
    </row>
    <row r="476" spans="1:14">
      <c r="A476" s="40" t="s">
        <v>379</v>
      </c>
      <c r="B476" s="38">
        <v>802</v>
      </c>
      <c r="C476" s="46" t="s">
        <v>211</v>
      </c>
      <c r="D476" s="46" t="s">
        <v>287</v>
      </c>
      <c r="E476" s="38">
        <v>9950071100</v>
      </c>
      <c r="F476" s="38">
        <v>244</v>
      </c>
      <c r="G476" s="38">
        <v>346</v>
      </c>
      <c r="H476" s="38"/>
      <c r="I476" s="38">
        <v>1123</v>
      </c>
      <c r="J476" s="12">
        <v>1310</v>
      </c>
      <c r="K476" s="12"/>
      <c r="L476" s="12"/>
      <c r="M476" s="17"/>
      <c r="N476" s="12">
        <f t="shared" si="277"/>
        <v>1310</v>
      </c>
    </row>
    <row r="477" spans="1:14">
      <c r="A477" s="29" t="s">
        <v>308</v>
      </c>
      <c r="B477" s="4" t="s">
        <v>14</v>
      </c>
      <c r="C477" s="4" t="s">
        <v>309</v>
      </c>
      <c r="D477" s="4" t="s">
        <v>0</v>
      </c>
      <c r="E477" s="4" t="s">
        <v>0</v>
      </c>
      <c r="F477" s="4" t="s">
        <v>0</v>
      </c>
      <c r="G477" s="4" t="s">
        <v>0</v>
      </c>
      <c r="H477" s="4" t="s">
        <v>0</v>
      </c>
      <c r="I477" s="4" t="s">
        <v>0</v>
      </c>
      <c r="J477" s="11">
        <v>6431199</v>
      </c>
      <c r="K477" s="11">
        <f>K478</f>
        <v>0</v>
      </c>
      <c r="L477" s="11">
        <f t="shared" ref="L477:N477" si="278">L478</f>
        <v>0</v>
      </c>
      <c r="M477" s="19">
        <f t="shared" si="278"/>
        <v>0</v>
      </c>
      <c r="N477" s="11">
        <f t="shared" si="278"/>
        <v>6431199</v>
      </c>
    </row>
    <row r="478" spans="1:14">
      <c r="A478" s="29" t="s">
        <v>310</v>
      </c>
      <c r="B478" s="4" t="s">
        <v>14</v>
      </c>
      <c r="C478" s="4" t="s">
        <v>309</v>
      </c>
      <c r="D478" s="4" t="s">
        <v>36</v>
      </c>
      <c r="E478" s="4" t="s">
        <v>0</v>
      </c>
      <c r="F478" s="4" t="s">
        <v>0</v>
      </c>
      <c r="G478" s="4" t="s">
        <v>0</v>
      </c>
      <c r="H478" s="4" t="s">
        <v>0</v>
      </c>
      <c r="I478" s="4" t="s">
        <v>0</v>
      </c>
      <c r="J478" s="11">
        <v>6431199</v>
      </c>
      <c r="K478" s="11">
        <f>K479+K500+K506+K505</f>
        <v>0</v>
      </c>
      <c r="L478" s="11">
        <f t="shared" ref="L478:N478" si="279">L479+L500+L506+L505</f>
        <v>0</v>
      </c>
      <c r="M478" s="11">
        <f t="shared" si="279"/>
        <v>0</v>
      </c>
      <c r="N478" s="11">
        <f t="shared" si="279"/>
        <v>6431199</v>
      </c>
    </row>
    <row r="479" spans="1:14" ht="25.5">
      <c r="A479" s="29" t="s">
        <v>311</v>
      </c>
      <c r="B479" s="4" t="s">
        <v>14</v>
      </c>
      <c r="C479" s="4" t="s">
        <v>309</v>
      </c>
      <c r="D479" s="4" t="s">
        <v>36</v>
      </c>
      <c r="E479" s="4" t="s">
        <v>312</v>
      </c>
      <c r="F479" s="4" t="s">
        <v>0</v>
      </c>
      <c r="G479" s="4" t="s">
        <v>0</v>
      </c>
      <c r="H479" s="4" t="s">
        <v>0</v>
      </c>
      <c r="I479" s="4" t="s">
        <v>0</v>
      </c>
      <c r="J479" s="11">
        <v>2318130</v>
      </c>
      <c r="K479" s="11">
        <f>K480+K491</f>
        <v>0</v>
      </c>
      <c r="L479" s="11">
        <f t="shared" ref="L479:N479" si="280">L480+L491</f>
        <v>0</v>
      </c>
      <c r="M479" s="19">
        <f t="shared" si="280"/>
        <v>0</v>
      </c>
      <c r="N479" s="11">
        <f t="shared" si="280"/>
        <v>2318130</v>
      </c>
    </row>
    <row r="480" spans="1:14" ht="25.5">
      <c r="A480" s="29" t="s">
        <v>39</v>
      </c>
      <c r="B480" s="4" t="s">
        <v>14</v>
      </c>
      <c r="C480" s="4" t="s">
        <v>309</v>
      </c>
      <c r="D480" s="4" t="s">
        <v>36</v>
      </c>
      <c r="E480" s="4" t="s">
        <v>313</v>
      </c>
      <c r="F480" s="4" t="s">
        <v>40</v>
      </c>
      <c r="G480" s="4" t="s">
        <v>0</v>
      </c>
      <c r="H480" s="4" t="s">
        <v>0</v>
      </c>
      <c r="I480" s="4" t="s">
        <v>0</v>
      </c>
      <c r="J480" s="11">
        <v>810000</v>
      </c>
      <c r="K480" s="11">
        <f>K481</f>
        <v>0</v>
      </c>
      <c r="L480" s="11">
        <f t="shared" ref="L480:N480" si="281">L481</f>
        <v>0</v>
      </c>
      <c r="M480" s="19">
        <f t="shared" si="281"/>
        <v>0</v>
      </c>
      <c r="N480" s="11">
        <f t="shared" si="281"/>
        <v>810000</v>
      </c>
    </row>
    <row r="481" spans="1:14">
      <c r="A481" s="29" t="s">
        <v>49</v>
      </c>
      <c r="B481" s="4" t="s">
        <v>14</v>
      </c>
      <c r="C481" s="4" t="s">
        <v>309</v>
      </c>
      <c r="D481" s="4" t="s">
        <v>36</v>
      </c>
      <c r="E481" s="4" t="s">
        <v>313</v>
      </c>
      <c r="F481" s="4" t="s">
        <v>50</v>
      </c>
      <c r="G481" s="4" t="s">
        <v>0</v>
      </c>
      <c r="H481" s="4" t="s">
        <v>0</v>
      </c>
      <c r="I481" s="4" t="s">
        <v>0</v>
      </c>
      <c r="J481" s="11">
        <v>810000</v>
      </c>
      <c r="K481" s="11">
        <f>K482+K487+K485+K489+K484</f>
        <v>0</v>
      </c>
      <c r="L481" s="11">
        <f t="shared" ref="L481:N481" si="282">L482+L487+L485+L489+L484</f>
        <v>0</v>
      </c>
      <c r="M481" s="11">
        <f t="shared" si="282"/>
        <v>0</v>
      </c>
      <c r="N481" s="11">
        <f t="shared" si="282"/>
        <v>810000</v>
      </c>
    </row>
    <row r="482" spans="1:14">
      <c r="A482" s="37" t="s">
        <v>101</v>
      </c>
      <c r="B482" s="38" t="s">
        <v>14</v>
      </c>
      <c r="C482" s="38" t="s">
        <v>309</v>
      </c>
      <c r="D482" s="38" t="s">
        <v>36</v>
      </c>
      <c r="E482" s="38" t="s">
        <v>313</v>
      </c>
      <c r="F482" s="38" t="s">
        <v>50</v>
      </c>
      <c r="G482" s="38" t="s">
        <v>102</v>
      </c>
      <c r="H482" s="38" t="s">
        <v>0</v>
      </c>
      <c r="I482" s="38" t="s">
        <v>0</v>
      </c>
      <c r="J482" s="12">
        <v>55000</v>
      </c>
      <c r="K482" s="12">
        <f>K483</f>
        <v>0</v>
      </c>
      <c r="L482" s="12">
        <f t="shared" ref="L482:N482" si="283">L483</f>
        <v>0</v>
      </c>
      <c r="M482" s="17">
        <f t="shared" si="283"/>
        <v>0</v>
      </c>
      <c r="N482" s="12">
        <f t="shared" si="283"/>
        <v>55000</v>
      </c>
    </row>
    <row r="483" spans="1:14" ht="25.5">
      <c r="A483" s="37" t="s">
        <v>103</v>
      </c>
      <c r="B483" s="38" t="s">
        <v>14</v>
      </c>
      <c r="C483" s="38" t="s">
        <v>309</v>
      </c>
      <c r="D483" s="38" t="s">
        <v>36</v>
      </c>
      <c r="E483" s="38" t="s">
        <v>313</v>
      </c>
      <c r="F483" s="38" t="s">
        <v>50</v>
      </c>
      <c r="G483" s="38" t="s">
        <v>102</v>
      </c>
      <c r="H483" s="38" t="s">
        <v>0</v>
      </c>
      <c r="I483" s="38" t="s">
        <v>104</v>
      </c>
      <c r="J483" s="12">
        <v>55000</v>
      </c>
      <c r="K483" s="12"/>
      <c r="L483" s="12"/>
      <c r="M483" s="17">
        <f>55000-J483</f>
        <v>0</v>
      </c>
      <c r="N483" s="12">
        <f>J483+K483+L483+M483</f>
        <v>55000</v>
      </c>
    </row>
    <row r="484" spans="1:14">
      <c r="A484" s="37"/>
      <c r="B484" s="38" t="s">
        <v>14</v>
      </c>
      <c r="C484" s="38" t="s">
        <v>309</v>
      </c>
      <c r="D484" s="38" t="s">
        <v>36</v>
      </c>
      <c r="E484" s="38" t="s">
        <v>313</v>
      </c>
      <c r="F484" s="38" t="s">
        <v>50</v>
      </c>
      <c r="G484" s="38">
        <v>226</v>
      </c>
      <c r="H484" s="38" t="s">
        <v>0</v>
      </c>
      <c r="I484" s="38">
        <v>1140</v>
      </c>
      <c r="J484" s="12">
        <v>90000</v>
      </c>
      <c r="K484" s="12"/>
      <c r="L484" s="12"/>
      <c r="M484" s="17"/>
      <c r="N484" s="12">
        <f>J484+K484+L484+M484</f>
        <v>90000</v>
      </c>
    </row>
    <row r="485" spans="1:14">
      <c r="A485" s="37" t="s">
        <v>95</v>
      </c>
      <c r="B485" s="38" t="s">
        <v>14</v>
      </c>
      <c r="C485" s="38" t="s">
        <v>309</v>
      </c>
      <c r="D485" s="38" t="s">
        <v>36</v>
      </c>
      <c r="E485" s="38" t="s">
        <v>313</v>
      </c>
      <c r="F485" s="38" t="s">
        <v>50</v>
      </c>
      <c r="G485" s="38" t="s">
        <v>96</v>
      </c>
      <c r="H485" s="38" t="s">
        <v>0</v>
      </c>
      <c r="I485" s="38" t="s">
        <v>0</v>
      </c>
      <c r="J485" s="12">
        <v>0</v>
      </c>
      <c r="K485" s="12">
        <f>K486</f>
        <v>0</v>
      </c>
      <c r="L485" s="12">
        <f t="shared" ref="L485:N485" si="284">L486</f>
        <v>0</v>
      </c>
      <c r="M485" s="17">
        <f t="shared" si="284"/>
        <v>0</v>
      </c>
      <c r="N485" s="12">
        <f t="shared" si="284"/>
        <v>0</v>
      </c>
    </row>
    <row r="486" spans="1:14">
      <c r="A486" s="37" t="s">
        <v>129</v>
      </c>
      <c r="B486" s="38" t="s">
        <v>14</v>
      </c>
      <c r="C486" s="38" t="s">
        <v>309</v>
      </c>
      <c r="D486" s="38" t="s">
        <v>36</v>
      </c>
      <c r="E486" s="38" t="s">
        <v>313</v>
      </c>
      <c r="F486" s="38" t="s">
        <v>50</v>
      </c>
      <c r="G486" s="38" t="s">
        <v>96</v>
      </c>
      <c r="H486" s="38" t="s">
        <v>0</v>
      </c>
      <c r="I486" s="38" t="s">
        <v>98</v>
      </c>
      <c r="J486" s="12">
        <v>0</v>
      </c>
      <c r="K486" s="12"/>
      <c r="L486" s="12"/>
      <c r="M486" s="17"/>
      <c r="N486" s="12">
        <f>J486+K486+L486+M486</f>
        <v>0</v>
      </c>
    </row>
    <row r="487" spans="1:14" ht="25.5">
      <c r="A487" s="37" t="s">
        <v>45</v>
      </c>
      <c r="B487" s="38" t="s">
        <v>14</v>
      </c>
      <c r="C487" s="38" t="s">
        <v>309</v>
      </c>
      <c r="D487" s="38" t="s">
        <v>36</v>
      </c>
      <c r="E487" s="38" t="s">
        <v>313</v>
      </c>
      <c r="F487" s="38" t="s">
        <v>50</v>
      </c>
      <c r="G487" s="38" t="s">
        <v>46</v>
      </c>
      <c r="H487" s="38" t="s">
        <v>0</v>
      </c>
      <c r="I487" s="38" t="s">
        <v>0</v>
      </c>
      <c r="J487" s="12">
        <v>15000</v>
      </c>
      <c r="K487" s="12">
        <f>K488</f>
        <v>0</v>
      </c>
      <c r="L487" s="12">
        <f t="shared" ref="L487:N487" si="285">L488</f>
        <v>0</v>
      </c>
      <c r="M487" s="17">
        <f t="shared" si="285"/>
        <v>0</v>
      </c>
      <c r="N487" s="12">
        <f t="shared" si="285"/>
        <v>15000</v>
      </c>
    </row>
    <row r="488" spans="1:14" ht="25.5">
      <c r="A488" s="37" t="s">
        <v>47</v>
      </c>
      <c r="B488" s="38" t="s">
        <v>14</v>
      </c>
      <c r="C488" s="38" t="s">
        <v>309</v>
      </c>
      <c r="D488" s="38" t="s">
        <v>36</v>
      </c>
      <c r="E488" s="38" t="s">
        <v>313</v>
      </c>
      <c r="F488" s="38" t="s">
        <v>50</v>
      </c>
      <c r="G488" s="38" t="s">
        <v>46</v>
      </c>
      <c r="H488" s="38" t="s">
        <v>0</v>
      </c>
      <c r="I488" s="38" t="s">
        <v>48</v>
      </c>
      <c r="J488" s="12">
        <v>15000</v>
      </c>
      <c r="K488" s="12"/>
      <c r="L488" s="12"/>
      <c r="M488" s="17"/>
      <c r="N488" s="12">
        <f>J488+K488+L488+M488</f>
        <v>15000</v>
      </c>
    </row>
    <row r="489" spans="1:14" ht="38.25">
      <c r="A489" s="37" t="s">
        <v>55</v>
      </c>
      <c r="B489" s="38" t="s">
        <v>14</v>
      </c>
      <c r="C489" s="38" t="s">
        <v>309</v>
      </c>
      <c r="D489" s="38" t="s">
        <v>36</v>
      </c>
      <c r="E489" s="38" t="s">
        <v>313</v>
      </c>
      <c r="F489" s="38" t="s">
        <v>50</v>
      </c>
      <c r="G489" s="38" t="s">
        <v>56</v>
      </c>
      <c r="H489" s="38" t="s">
        <v>0</v>
      </c>
      <c r="I489" s="38" t="s">
        <v>0</v>
      </c>
      <c r="J489" s="12">
        <v>650000</v>
      </c>
      <c r="K489" s="12">
        <f>K490</f>
        <v>0</v>
      </c>
      <c r="L489" s="12">
        <f t="shared" ref="L489:N489" si="286">L490</f>
        <v>0</v>
      </c>
      <c r="M489" s="17">
        <f t="shared" si="286"/>
        <v>0</v>
      </c>
      <c r="N489" s="12">
        <f t="shared" si="286"/>
        <v>650000</v>
      </c>
    </row>
    <row r="490" spans="1:14" ht="51">
      <c r="A490" s="37" t="s">
        <v>57</v>
      </c>
      <c r="B490" s="38" t="s">
        <v>14</v>
      </c>
      <c r="C490" s="38" t="s">
        <v>309</v>
      </c>
      <c r="D490" s="38" t="s">
        <v>36</v>
      </c>
      <c r="E490" s="38" t="s">
        <v>313</v>
      </c>
      <c r="F490" s="38" t="s">
        <v>50</v>
      </c>
      <c r="G490" s="38" t="s">
        <v>56</v>
      </c>
      <c r="H490" s="38" t="s">
        <v>0</v>
      </c>
      <c r="I490" s="38" t="s">
        <v>58</v>
      </c>
      <c r="J490" s="12">
        <v>650000</v>
      </c>
      <c r="K490" s="12"/>
      <c r="L490" s="12"/>
      <c r="M490" s="17">
        <f>650000-J490</f>
        <v>0</v>
      </c>
      <c r="N490" s="12">
        <f>J490+K490+L490+M490</f>
        <v>650000</v>
      </c>
    </row>
    <row r="491" spans="1:14" ht="25.5">
      <c r="A491" s="29" t="s">
        <v>138</v>
      </c>
      <c r="B491" s="4" t="s">
        <v>14</v>
      </c>
      <c r="C491" s="4" t="s">
        <v>309</v>
      </c>
      <c r="D491" s="4" t="s">
        <v>36</v>
      </c>
      <c r="E491" s="4" t="s">
        <v>313</v>
      </c>
      <c r="F491" s="4" t="s">
        <v>139</v>
      </c>
      <c r="G491" s="4" t="s">
        <v>0</v>
      </c>
      <c r="H491" s="4" t="s">
        <v>0</v>
      </c>
      <c r="I491" s="4" t="s">
        <v>0</v>
      </c>
      <c r="J491" s="11">
        <v>1508130</v>
      </c>
      <c r="K491" s="11">
        <f>K492+K499</f>
        <v>0</v>
      </c>
      <c r="L491" s="11">
        <f t="shared" ref="L491:N491" si="287">L492+L499</f>
        <v>0</v>
      </c>
      <c r="M491" s="11">
        <f t="shared" si="287"/>
        <v>0</v>
      </c>
      <c r="N491" s="11">
        <f t="shared" si="287"/>
        <v>1508130</v>
      </c>
    </row>
    <row r="492" spans="1:14">
      <c r="A492" s="29" t="s">
        <v>314</v>
      </c>
      <c r="B492" s="4" t="s">
        <v>14</v>
      </c>
      <c r="C492" s="4" t="s">
        <v>309</v>
      </c>
      <c r="D492" s="4" t="s">
        <v>36</v>
      </c>
      <c r="E492" s="4" t="s">
        <v>313</v>
      </c>
      <c r="F492" s="4" t="s">
        <v>315</v>
      </c>
      <c r="G492" s="4" t="s">
        <v>0</v>
      </c>
      <c r="H492" s="4" t="s">
        <v>0</v>
      </c>
      <c r="I492" s="4" t="s">
        <v>0</v>
      </c>
      <c r="J492" s="11">
        <v>1458130</v>
      </c>
      <c r="K492" s="11">
        <f>K493</f>
        <v>0</v>
      </c>
      <c r="L492" s="11">
        <f t="shared" ref="L492:N492" si="288">L493</f>
        <v>0</v>
      </c>
      <c r="M492" s="19">
        <f t="shared" si="288"/>
        <v>0</v>
      </c>
      <c r="N492" s="11">
        <f t="shared" si="288"/>
        <v>1458130</v>
      </c>
    </row>
    <row r="493" spans="1:14" ht="25.5">
      <c r="A493" s="37" t="s">
        <v>316</v>
      </c>
      <c r="B493" s="38" t="s">
        <v>14</v>
      </c>
      <c r="C493" s="38" t="s">
        <v>309</v>
      </c>
      <c r="D493" s="38" t="s">
        <v>36</v>
      </c>
      <c r="E493" s="38" t="s">
        <v>313</v>
      </c>
      <c r="F493" s="38" t="s">
        <v>315</v>
      </c>
      <c r="G493" s="38" t="s">
        <v>317</v>
      </c>
      <c r="H493" s="38" t="s">
        <v>0</v>
      </c>
      <c r="I493" s="38" t="s">
        <v>0</v>
      </c>
      <c r="J493" s="12">
        <v>1458130</v>
      </c>
      <c r="K493" s="12">
        <f>K494</f>
        <v>0</v>
      </c>
      <c r="L493" s="12">
        <f t="shared" ref="L493:N493" si="289">L494</f>
        <v>0</v>
      </c>
      <c r="M493" s="17">
        <f t="shared" si="289"/>
        <v>0</v>
      </c>
      <c r="N493" s="12">
        <f t="shared" si="289"/>
        <v>1458130</v>
      </c>
    </row>
    <row r="494" spans="1:14" ht="25.5">
      <c r="A494" s="37" t="s">
        <v>146</v>
      </c>
      <c r="B494" s="38" t="s">
        <v>14</v>
      </c>
      <c r="C494" s="38" t="s">
        <v>309</v>
      </c>
      <c r="D494" s="38" t="s">
        <v>36</v>
      </c>
      <c r="E494" s="38" t="s">
        <v>313</v>
      </c>
      <c r="F494" s="38" t="s">
        <v>315</v>
      </c>
      <c r="G494" s="38" t="s">
        <v>317</v>
      </c>
      <c r="H494" s="38" t="s">
        <v>0</v>
      </c>
      <c r="I494" s="38" t="s">
        <v>147</v>
      </c>
      <c r="J494" s="12">
        <v>1458130</v>
      </c>
      <c r="K494" s="12"/>
      <c r="L494" s="12"/>
      <c r="M494" s="17"/>
      <c r="N494" s="12">
        <f>J494+K494+L494+M494</f>
        <v>1458130</v>
      </c>
    </row>
    <row r="495" spans="1:14" ht="38.25">
      <c r="A495" s="29" t="s">
        <v>318</v>
      </c>
      <c r="B495" s="4" t="s">
        <v>14</v>
      </c>
      <c r="C495" s="4" t="s">
        <v>309</v>
      </c>
      <c r="D495" s="4" t="s">
        <v>36</v>
      </c>
      <c r="E495" s="4" t="s">
        <v>313</v>
      </c>
      <c r="F495" s="4" t="s">
        <v>319</v>
      </c>
      <c r="G495" s="4" t="s">
        <v>0</v>
      </c>
      <c r="H495" s="4" t="s">
        <v>0</v>
      </c>
      <c r="I495" s="4" t="s">
        <v>0</v>
      </c>
      <c r="J495" s="11">
        <v>0</v>
      </c>
      <c r="K495" s="11">
        <f>K496</f>
        <v>0</v>
      </c>
      <c r="L495" s="11">
        <f t="shared" ref="L495:N495" si="290">L496</f>
        <v>0</v>
      </c>
      <c r="M495" s="19">
        <f t="shared" si="290"/>
        <v>0</v>
      </c>
      <c r="N495" s="11">
        <f t="shared" si="290"/>
        <v>0</v>
      </c>
    </row>
    <row r="496" spans="1:14" ht="25.5">
      <c r="A496" s="37" t="s">
        <v>316</v>
      </c>
      <c r="B496" s="38" t="s">
        <v>14</v>
      </c>
      <c r="C496" s="38" t="s">
        <v>309</v>
      </c>
      <c r="D496" s="38" t="s">
        <v>36</v>
      </c>
      <c r="E496" s="38" t="s">
        <v>313</v>
      </c>
      <c r="F496" s="38" t="s">
        <v>319</v>
      </c>
      <c r="G496" s="38" t="s">
        <v>317</v>
      </c>
      <c r="H496" s="38" t="s">
        <v>0</v>
      </c>
      <c r="I496" s="38" t="s">
        <v>0</v>
      </c>
      <c r="J496" s="12">
        <v>0</v>
      </c>
      <c r="K496" s="12">
        <f>K497+K498</f>
        <v>0</v>
      </c>
      <c r="L496" s="12">
        <f t="shared" ref="L496:N496" si="291">L497+L498</f>
        <v>0</v>
      </c>
      <c r="M496" s="17">
        <f t="shared" si="291"/>
        <v>0</v>
      </c>
      <c r="N496" s="12">
        <f t="shared" si="291"/>
        <v>0</v>
      </c>
    </row>
    <row r="497" spans="1:14" ht="25.5">
      <c r="A497" s="37" t="s">
        <v>320</v>
      </c>
      <c r="B497" s="38" t="s">
        <v>14</v>
      </c>
      <c r="C497" s="38" t="s">
        <v>309</v>
      </c>
      <c r="D497" s="38" t="s">
        <v>36</v>
      </c>
      <c r="E497" s="38" t="s">
        <v>313</v>
      </c>
      <c r="F497" s="38" t="s">
        <v>319</v>
      </c>
      <c r="G497" s="38" t="s">
        <v>317</v>
      </c>
      <c r="H497" s="38" t="s">
        <v>0</v>
      </c>
      <c r="I497" s="38" t="s">
        <v>321</v>
      </c>
      <c r="J497" s="12">
        <v>0</v>
      </c>
      <c r="K497" s="12"/>
      <c r="L497" s="12"/>
      <c r="M497" s="17"/>
      <c r="N497" s="12">
        <f>J497+K497+L497+M497</f>
        <v>0</v>
      </c>
    </row>
    <row r="498" spans="1:14" ht="25.5">
      <c r="A498" s="37" t="s">
        <v>146</v>
      </c>
      <c r="B498" s="38" t="s">
        <v>14</v>
      </c>
      <c r="C498" s="38" t="s">
        <v>309</v>
      </c>
      <c r="D498" s="38" t="s">
        <v>36</v>
      </c>
      <c r="E498" s="38" t="s">
        <v>313</v>
      </c>
      <c r="F498" s="38" t="s">
        <v>319</v>
      </c>
      <c r="G498" s="38" t="s">
        <v>317</v>
      </c>
      <c r="H498" s="38" t="s">
        <v>0</v>
      </c>
      <c r="I498" s="38" t="s">
        <v>147</v>
      </c>
      <c r="J498" s="12">
        <v>0</v>
      </c>
      <c r="K498" s="12"/>
      <c r="L498" s="12"/>
      <c r="M498" s="17"/>
      <c r="N498" s="12">
        <f>J498+K498+L498+M498</f>
        <v>0</v>
      </c>
    </row>
    <row r="499" spans="1:14">
      <c r="A499" s="37"/>
      <c r="B499" s="38" t="s">
        <v>14</v>
      </c>
      <c r="C499" s="38" t="s">
        <v>309</v>
      </c>
      <c r="D499" s="38" t="s">
        <v>36</v>
      </c>
      <c r="E499" s="38" t="s">
        <v>313</v>
      </c>
      <c r="F499" s="38">
        <v>360</v>
      </c>
      <c r="G499" s="38">
        <v>226</v>
      </c>
      <c r="H499" s="38" t="s">
        <v>0</v>
      </c>
      <c r="I499" s="38">
        <v>1150</v>
      </c>
      <c r="J499" s="12">
        <v>50000</v>
      </c>
      <c r="K499" s="12"/>
      <c r="L499" s="12"/>
      <c r="M499" s="17"/>
      <c r="N499" s="12">
        <f>J499+K499+L499+M499</f>
        <v>50000</v>
      </c>
    </row>
    <row r="500" spans="1:14">
      <c r="A500" s="29" t="s">
        <v>232</v>
      </c>
      <c r="B500" s="4" t="s">
        <v>14</v>
      </c>
      <c r="C500" s="4" t="s">
        <v>309</v>
      </c>
      <c r="D500" s="4" t="s">
        <v>36</v>
      </c>
      <c r="E500" s="4" t="s">
        <v>233</v>
      </c>
      <c r="F500" s="4" t="s">
        <v>0</v>
      </c>
      <c r="G500" s="4" t="s">
        <v>0</v>
      </c>
      <c r="H500" s="4" t="s">
        <v>0</v>
      </c>
      <c r="I500" s="4" t="s">
        <v>0</v>
      </c>
      <c r="J500" s="11">
        <v>768000</v>
      </c>
      <c r="K500" s="11">
        <f>K501</f>
        <v>0</v>
      </c>
      <c r="L500" s="11">
        <f t="shared" ref="L500:N500" si="292">L501</f>
        <v>0</v>
      </c>
      <c r="M500" s="19">
        <f t="shared" si="292"/>
        <v>0</v>
      </c>
      <c r="N500" s="11">
        <f t="shared" si="292"/>
        <v>768000</v>
      </c>
    </row>
    <row r="501" spans="1:14" ht="25.5">
      <c r="A501" s="29" t="s">
        <v>138</v>
      </c>
      <c r="B501" s="4" t="s">
        <v>14</v>
      </c>
      <c r="C501" s="4" t="s">
        <v>309</v>
      </c>
      <c r="D501" s="4" t="s">
        <v>36</v>
      </c>
      <c r="E501" s="4" t="s">
        <v>240</v>
      </c>
      <c r="F501" s="4" t="s">
        <v>139</v>
      </c>
      <c r="G501" s="4" t="s">
        <v>0</v>
      </c>
      <c r="H501" s="4" t="s">
        <v>0</v>
      </c>
      <c r="I501" s="4" t="s">
        <v>0</v>
      </c>
      <c r="J501" s="11">
        <v>768000</v>
      </c>
      <c r="K501" s="11">
        <f>K502</f>
        <v>0</v>
      </c>
      <c r="L501" s="11">
        <f t="shared" ref="L501:N501" si="293">L502</f>
        <v>0</v>
      </c>
      <c r="M501" s="19">
        <f t="shared" si="293"/>
        <v>0</v>
      </c>
      <c r="N501" s="11">
        <f t="shared" si="293"/>
        <v>768000</v>
      </c>
    </row>
    <row r="502" spans="1:14" ht="38.25">
      <c r="A502" s="29" t="s">
        <v>318</v>
      </c>
      <c r="B502" s="4" t="s">
        <v>14</v>
      </c>
      <c r="C502" s="4" t="s">
        <v>309</v>
      </c>
      <c r="D502" s="4" t="s">
        <v>36</v>
      </c>
      <c r="E502" s="4" t="s">
        <v>240</v>
      </c>
      <c r="F502" s="4" t="s">
        <v>319</v>
      </c>
      <c r="G502" s="4" t="s">
        <v>0</v>
      </c>
      <c r="H502" s="4" t="s">
        <v>0</v>
      </c>
      <c r="I502" s="4" t="s">
        <v>0</v>
      </c>
      <c r="J502" s="11">
        <v>768000</v>
      </c>
      <c r="K502" s="11">
        <f>K503</f>
        <v>0</v>
      </c>
      <c r="L502" s="11">
        <f t="shared" ref="L502:N502" si="294">L503</f>
        <v>0</v>
      </c>
      <c r="M502" s="19">
        <f t="shared" si="294"/>
        <v>0</v>
      </c>
      <c r="N502" s="11">
        <f t="shared" si="294"/>
        <v>768000</v>
      </c>
    </row>
    <row r="503" spans="1:14" ht="38.25">
      <c r="A503" s="37" t="s">
        <v>322</v>
      </c>
      <c r="B503" s="38" t="s">
        <v>14</v>
      </c>
      <c r="C503" s="38" t="s">
        <v>309</v>
      </c>
      <c r="D503" s="38" t="s">
        <v>36</v>
      </c>
      <c r="E503" s="38" t="s">
        <v>240</v>
      </c>
      <c r="F503" s="38" t="s">
        <v>319</v>
      </c>
      <c r="G503" s="38" t="s">
        <v>323</v>
      </c>
      <c r="H503" s="38" t="s">
        <v>0</v>
      </c>
      <c r="I503" s="38" t="s">
        <v>0</v>
      </c>
      <c r="J503" s="12">
        <v>768000</v>
      </c>
      <c r="K503" s="12">
        <f>K504</f>
        <v>0</v>
      </c>
      <c r="L503" s="12">
        <f t="shared" ref="L503:N503" si="295">L504</f>
        <v>0</v>
      </c>
      <c r="M503" s="17">
        <f t="shared" si="295"/>
        <v>0</v>
      </c>
      <c r="N503" s="12">
        <f t="shared" si="295"/>
        <v>768000</v>
      </c>
    </row>
    <row r="504" spans="1:14" ht="25.5">
      <c r="A504" s="37" t="s">
        <v>146</v>
      </c>
      <c r="B504" s="38" t="s">
        <v>14</v>
      </c>
      <c r="C504" s="38" t="s">
        <v>309</v>
      </c>
      <c r="D504" s="38" t="s">
        <v>36</v>
      </c>
      <c r="E504" s="38" t="s">
        <v>240</v>
      </c>
      <c r="F504" s="38" t="s">
        <v>319</v>
      </c>
      <c r="G504" s="38" t="s">
        <v>323</v>
      </c>
      <c r="H504" s="38" t="s">
        <v>0</v>
      </c>
      <c r="I504" s="38" t="s">
        <v>147</v>
      </c>
      <c r="J504" s="12">
        <v>768000</v>
      </c>
      <c r="K504" s="12"/>
      <c r="L504" s="12"/>
      <c r="M504" s="17"/>
      <c r="N504" s="12">
        <f>J504+K504+L504+M504</f>
        <v>768000</v>
      </c>
    </row>
    <row r="505" spans="1:14">
      <c r="A505" s="37"/>
      <c r="B505" s="38" t="s">
        <v>14</v>
      </c>
      <c r="C505" s="38" t="s">
        <v>309</v>
      </c>
      <c r="D505" s="38" t="s">
        <v>36</v>
      </c>
      <c r="E505" s="39" t="s">
        <v>366</v>
      </c>
      <c r="F505" s="38">
        <v>313</v>
      </c>
      <c r="G505" s="38">
        <v>262</v>
      </c>
      <c r="H505" s="38" t="s">
        <v>0</v>
      </c>
      <c r="I505" s="38" t="s">
        <v>147</v>
      </c>
      <c r="J505" s="12">
        <v>328069</v>
      </c>
      <c r="K505" s="12"/>
      <c r="L505" s="12"/>
      <c r="M505" s="17"/>
      <c r="N505" s="12">
        <f>J505+K505+L505+M505</f>
        <v>328069</v>
      </c>
    </row>
    <row r="506" spans="1:14" ht="25.5">
      <c r="A506" s="29" t="s">
        <v>260</v>
      </c>
      <c r="B506" s="4" t="s">
        <v>14</v>
      </c>
      <c r="C506" s="4" t="s">
        <v>309</v>
      </c>
      <c r="D506" s="4" t="s">
        <v>36</v>
      </c>
      <c r="E506" s="4" t="s">
        <v>261</v>
      </c>
      <c r="F506" s="4" t="s">
        <v>0</v>
      </c>
      <c r="G506" s="4" t="s">
        <v>0</v>
      </c>
      <c r="H506" s="4" t="s">
        <v>0</v>
      </c>
      <c r="I506" s="4" t="s">
        <v>0</v>
      </c>
      <c r="J506" s="11">
        <v>3017000</v>
      </c>
      <c r="K506" s="11">
        <f>K507</f>
        <v>0</v>
      </c>
      <c r="L506" s="11">
        <f t="shared" ref="L506:N507" si="296">L507</f>
        <v>0</v>
      </c>
      <c r="M506" s="19">
        <f t="shared" si="296"/>
        <v>0</v>
      </c>
      <c r="N506" s="11">
        <f t="shared" si="296"/>
        <v>3017000</v>
      </c>
    </row>
    <row r="507" spans="1:14" ht="51">
      <c r="A507" s="29" t="s">
        <v>324</v>
      </c>
      <c r="B507" s="4" t="s">
        <v>14</v>
      </c>
      <c r="C507" s="4" t="s">
        <v>309</v>
      </c>
      <c r="D507" s="4" t="s">
        <v>36</v>
      </c>
      <c r="E507" s="4" t="s">
        <v>325</v>
      </c>
      <c r="F507" s="4" t="s">
        <v>0</v>
      </c>
      <c r="G507" s="4" t="s">
        <v>0</v>
      </c>
      <c r="H507" s="4" t="s">
        <v>0</v>
      </c>
      <c r="I507" s="4" t="s">
        <v>0</v>
      </c>
      <c r="J507" s="11">
        <v>3017000</v>
      </c>
      <c r="K507" s="11">
        <f>K508</f>
        <v>0</v>
      </c>
      <c r="L507" s="11">
        <f t="shared" si="296"/>
        <v>0</v>
      </c>
      <c r="M507" s="19">
        <f t="shared" si="296"/>
        <v>0</v>
      </c>
      <c r="N507" s="11">
        <f t="shared" si="296"/>
        <v>3017000</v>
      </c>
    </row>
    <row r="508" spans="1:14">
      <c r="A508" s="29" t="s">
        <v>299</v>
      </c>
      <c r="B508" s="4" t="s">
        <v>14</v>
      </c>
      <c r="C508" s="4" t="s">
        <v>309</v>
      </c>
      <c r="D508" s="4" t="s">
        <v>36</v>
      </c>
      <c r="E508" s="4" t="s">
        <v>325</v>
      </c>
      <c r="F508" s="4" t="s">
        <v>300</v>
      </c>
      <c r="G508" s="4" t="s">
        <v>0</v>
      </c>
      <c r="H508" s="4" t="s">
        <v>0</v>
      </c>
      <c r="I508" s="4" t="s">
        <v>0</v>
      </c>
      <c r="J508" s="11">
        <v>3017000</v>
      </c>
      <c r="K508" s="11">
        <f>K509</f>
        <v>0</v>
      </c>
      <c r="L508" s="11">
        <f t="shared" ref="L508:N508" si="297">L509</f>
        <v>0</v>
      </c>
      <c r="M508" s="19">
        <f t="shared" si="297"/>
        <v>0</v>
      </c>
      <c r="N508" s="11">
        <f t="shared" si="297"/>
        <v>3017000</v>
      </c>
    </row>
    <row r="509" spans="1:14" ht="38.25">
      <c r="A509" s="37" t="s">
        <v>303</v>
      </c>
      <c r="B509" s="38" t="s">
        <v>14</v>
      </c>
      <c r="C509" s="38" t="s">
        <v>309</v>
      </c>
      <c r="D509" s="38" t="s">
        <v>36</v>
      </c>
      <c r="E509" s="38" t="s">
        <v>325</v>
      </c>
      <c r="F509" s="38" t="s">
        <v>302</v>
      </c>
      <c r="G509" s="38" t="s">
        <v>304</v>
      </c>
      <c r="H509" s="38" t="s">
        <v>0</v>
      </c>
      <c r="I509" s="38" t="s">
        <v>0</v>
      </c>
      <c r="J509" s="12">
        <v>3017000</v>
      </c>
      <c r="K509" s="12"/>
      <c r="L509" s="12"/>
      <c r="M509" s="17"/>
      <c r="N509" s="12">
        <f>J509+K509+L509+M509</f>
        <v>3017000</v>
      </c>
    </row>
    <row r="510" spans="1:14">
      <c r="A510" s="29" t="s">
        <v>326</v>
      </c>
      <c r="B510" s="4" t="s">
        <v>14</v>
      </c>
      <c r="C510" s="4" t="s">
        <v>327</v>
      </c>
      <c r="D510" s="4" t="s">
        <v>0</v>
      </c>
      <c r="E510" s="4" t="s">
        <v>0</v>
      </c>
      <c r="F510" s="4" t="s">
        <v>0</v>
      </c>
      <c r="G510" s="4" t="s">
        <v>0</v>
      </c>
      <c r="H510" s="4" t="s">
        <v>0</v>
      </c>
      <c r="I510" s="4" t="s">
        <v>0</v>
      </c>
      <c r="J510" s="11">
        <v>4097600</v>
      </c>
      <c r="K510" s="11">
        <f>K511</f>
        <v>0</v>
      </c>
      <c r="L510" s="11">
        <f t="shared" ref="L510:N510" si="298">L511</f>
        <v>0</v>
      </c>
      <c r="M510" s="19">
        <f t="shared" si="298"/>
        <v>0</v>
      </c>
      <c r="N510" s="11">
        <f t="shared" si="298"/>
        <v>4097600</v>
      </c>
    </row>
    <row r="511" spans="1:14" ht="25.5">
      <c r="A511" s="29" t="s">
        <v>328</v>
      </c>
      <c r="B511" s="4" t="s">
        <v>14</v>
      </c>
      <c r="C511" s="4" t="s">
        <v>327</v>
      </c>
      <c r="D511" s="4" t="s">
        <v>228</v>
      </c>
      <c r="E511" s="4" t="s">
        <v>329</v>
      </c>
      <c r="F511" s="4" t="s">
        <v>0</v>
      </c>
      <c r="G511" s="4" t="s">
        <v>0</v>
      </c>
      <c r="H511" s="4" t="s">
        <v>0</v>
      </c>
      <c r="I511" s="4" t="s">
        <v>0</v>
      </c>
      <c r="J511" s="11">
        <v>4097600</v>
      </c>
      <c r="K511" s="11">
        <f>K512+K515+K527</f>
        <v>0</v>
      </c>
      <c r="L511" s="11">
        <f t="shared" ref="L511:N511" si="299">L512+L515+L527</f>
        <v>0</v>
      </c>
      <c r="M511" s="19">
        <f t="shared" si="299"/>
        <v>0</v>
      </c>
      <c r="N511" s="11">
        <f t="shared" si="299"/>
        <v>4097600</v>
      </c>
    </row>
    <row r="512" spans="1:14">
      <c r="A512" s="29" t="s">
        <v>25</v>
      </c>
      <c r="B512" s="4" t="s">
        <v>14</v>
      </c>
      <c r="C512" s="4" t="s">
        <v>327</v>
      </c>
      <c r="D512" s="4" t="s">
        <v>228</v>
      </c>
      <c r="E512" s="4" t="s">
        <v>330</v>
      </c>
      <c r="F512" s="4" t="s">
        <v>26</v>
      </c>
      <c r="G512" s="4" t="s">
        <v>0</v>
      </c>
      <c r="H512" s="4" t="s">
        <v>0</v>
      </c>
      <c r="I512" s="4" t="s">
        <v>0</v>
      </c>
      <c r="J512" s="11">
        <v>2224600</v>
      </c>
      <c r="K512" s="11">
        <f>K513</f>
        <v>0</v>
      </c>
      <c r="L512" s="11">
        <f t="shared" ref="L512:N512" si="300">L513</f>
        <v>0</v>
      </c>
      <c r="M512" s="19">
        <f t="shared" si="300"/>
        <v>0</v>
      </c>
      <c r="N512" s="11">
        <f t="shared" si="300"/>
        <v>2224600</v>
      </c>
    </row>
    <row r="513" spans="1:14">
      <c r="A513" s="37" t="s">
        <v>67</v>
      </c>
      <c r="B513" s="38" t="s">
        <v>14</v>
      </c>
      <c r="C513" s="38" t="s">
        <v>327</v>
      </c>
      <c r="D513" s="38" t="s">
        <v>228</v>
      </c>
      <c r="E513" s="38" t="s">
        <v>330</v>
      </c>
      <c r="F513" s="38" t="s">
        <v>331</v>
      </c>
      <c r="G513" s="38" t="s">
        <v>68</v>
      </c>
      <c r="H513" s="38" t="s">
        <v>0</v>
      </c>
      <c r="I513" s="38" t="s">
        <v>0</v>
      </c>
      <c r="J513" s="12">
        <v>2224600</v>
      </c>
      <c r="K513" s="12">
        <f>K514</f>
        <v>0</v>
      </c>
      <c r="L513" s="12">
        <f t="shared" ref="L513:N513" si="301">L514</f>
        <v>0</v>
      </c>
      <c r="M513" s="17">
        <f t="shared" si="301"/>
        <v>0</v>
      </c>
      <c r="N513" s="12">
        <f t="shared" si="301"/>
        <v>2224600</v>
      </c>
    </row>
    <row r="514" spans="1:14">
      <c r="A514" s="37" t="s">
        <v>182</v>
      </c>
      <c r="B514" s="38" t="s">
        <v>14</v>
      </c>
      <c r="C514" s="38" t="s">
        <v>327</v>
      </c>
      <c r="D514" s="38" t="s">
        <v>228</v>
      </c>
      <c r="E514" s="38" t="s">
        <v>330</v>
      </c>
      <c r="F514" s="38" t="s">
        <v>331</v>
      </c>
      <c r="G514" s="38" t="s">
        <v>68</v>
      </c>
      <c r="H514" s="38" t="s">
        <v>0</v>
      </c>
      <c r="I514" s="38" t="s">
        <v>183</v>
      </c>
      <c r="J514" s="12">
        <v>2224600</v>
      </c>
      <c r="K514" s="12"/>
      <c r="L514" s="12"/>
      <c r="M514" s="17"/>
      <c r="N514" s="12">
        <f>J514+K514+L514+M514</f>
        <v>2224600</v>
      </c>
    </row>
    <row r="515" spans="1:14" ht="25.5">
      <c r="A515" s="29" t="s">
        <v>39</v>
      </c>
      <c r="B515" s="4" t="s">
        <v>14</v>
      </c>
      <c r="C515" s="4" t="s">
        <v>327</v>
      </c>
      <c r="D515" s="4" t="s">
        <v>228</v>
      </c>
      <c r="E515" s="4" t="s">
        <v>330</v>
      </c>
      <c r="F515" s="4" t="s">
        <v>40</v>
      </c>
      <c r="G515" s="4" t="s">
        <v>0</v>
      </c>
      <c r="H515" s="4" t="s">
        <v>0</v>
      </c>
      <c r="I515" s="4" t="s">
        <v>0</v>
      </c>
      <c r="J515" s="11">
        <v>1723000</v>
      </c>
      <c r="K515" s="11">
        <f>K516</f>
        <v>0</v>
      </c>
      <c r="L515" s="11">
        <f t="shared" ref="L515:N515" si="302">L516</f>
        <v>0</v>
      </c>
      <c r="M515" s="19">
        <f t="shared" si="302"/>
        <v>0</v>
      </c>
      <c r="N515" s="11">
        <f t="shared" si="302"/>
        <v>1723000</v>
      </c>
    </row>
    <row r="516" spans="1:14">
      <c r="A516" s="29" t="s">
        <v>49</v>
      </c>
      <c r="B516" s="4" t="s">
        <v>14</v>
      </c>
      <c r="C516" s="4" t="s">
        <v>327</v>
      </c>
      <c r="D516" s="4" t="s">
        <v>228</v>
      </c>
      <c r="E516" s="4" t="s">
        <v>330</v>
      </c>
      <c r="F516" s="4" t="s">
        <v>50</v>
      </c>
      <c r="G516" s="4" t="s">
        <v>0</v>
      </c>
      <c r="H516" s="4" t="s">
        <v>0</v>
      </c>
      <c r="I516" s="4" t="s">
        <v>0</v>
      </c>
      <c r="J516" s="11">
        <v>1723000</v>
      </c>
      <c r="K516" s="11">
        <f>K517+K519+K521+K523+K525</f>
        <v>0</v>
      </c>
      <c r="L516" s="11">
        <f t="shared" ref="L516:N516" si="303">L517+L519+L521+L523+L525</f>
        <v>0</v>
      </c>
      <c r="M516" s="19">
        <f t="shared" si="303"/>
        <v>0</v>
      </c>
      <c r="N516" s="11">
        <f t="shared" si="303"/>
        <v>1723000</v>
      </c>
    </row>
    <row r="517" spans="1:14">
      <c r="A517" s="37" t="s">
        <v>101</v>
      </c>
      <c r="B517" s="38" t="s">
        <v>14</v>
      </c>
      <c r="C517" s="38" t="s">
        <v>327</v>
      </c>
      <c r="D517" s="38" t="s">
        <v>228</v>
      </c>
      <c r="E517" s="38" t="s">
        <v>330</v>
      </c>
      <c r="F517" s="38" t="s">
        <v>50</v>
      </c>
      <c r="G517" s="38" t="s">
        <v>102</v>
      </c>
      <c r="H517" s="38" t="s">
        <v>0</v>
      </c>
      <c r="I517" s="38" t="s">
        <v>0</v>
      </c>
      <c r="J517" s="12">
        <v>0</v>
      </c>
      <c r="K517" s="12">
        <f>K518</f>
        <v>0</v>
      </c>
      <c r="L517" s="12">
        <f t="shared" ref="L517:N517" si="304">L518</f>
        <v>0</v>
      </c>
      <c r="M517" s="17">
        <f t="shared" si="304"/>
        <v>0</v>
      </c>
      <c r="N517" s="12">
        <f t="shared" si="304"/>
        <v>0</v>
      </c>
    </row>
    <row r="518" spans="1:14" ht="25.5">
      <c r="A518" s="37" t="s">
        <v>103</v>
      </c>
      <c r="B518" s="38" t="s">
        <v>14</v>
      </c>
      <c r="C518" s="38" t="s">
        <v>327</v>
      </c>
      <c r="D518" s="38" t="s">
        <v>228</v>
      </c>
      <c r="E518" s="38" t="s">
        <v>330</v>
      </c>
      <c r="F518" s="38" t="s">
        <v>50</v>
      </c>
      <c r="G518" s="38" t="s">
        <v>102</v>
      </c>
      <c r="H518" s="38" t="s">
        <v>0</v>
      </c>
      <c r="I518" s="38" t="s">
        <v>104</v>
      </c>
      <c r="J518" s="12">
        <v>0</v>
      </c>
      <c r="K518" s="12"/>
      <c r="L518" s="12"/>
      <c r="M518" s="17"/>
      <c r="N518" s="12">
        <f>J518+K518+L518+M518</f>
        <v>0</v>
      </c>
    </row>
    <row r="519" spans="1:14">
      <c r="A519" s="37" t="s">
        <v>67</v>
      </c>
      <c r="B519" s="38" t="s">
        <v>14</v>
      </c>
      <c r="C519" s="38" t="s">
        <v>327</v>
      </c>
      <c r="D519" s="38" t="s">
        <v>228</v>
      </c>
      <c r="E519" s="38" t="s">
        <v>330</v>
      </c>
      <c r="F519" s="38" t="s">
        <v>50</v>
      </c>
      <c r="G519" s="38" t="s">
        <v>68</v>
      </c>
      <c r="H519" s="38" t="s">
        <v>0</v>
      </c>
      <c r="I519" s="38" t="s">
        <v>0</v>
      </c>
      <c r="J519" s="12">
        <v>70000</v>
      </c>
      <c r="K519" s="12">
        <f>K520</f>
        <v>0</v>
      </c>
      <c r="L519" s="12">
        <f t="shared" ref="L519:N519" si="305">L520</f>
        <v>0</v>
      </c>
      <c r="M519" s="17">
        <f t="shared" si="305"/>
        <v>0</v>
      </c>
      <c r="N519" s="12">
        <f t="shared" si="305"/>
        <v>70000</v>
      </c>
    </row>
    <row r="520" spans="1:14">
      <c r="A520" s="37" t="s">
        <v>123</v>
      </c>
      <c r="B520" s="38" t="s">
        <v>14</v>
      </c>
      <c r="C520" s="38" t="s">
        <v>327</v>
      </c>
      <c r="D520" s="38" t="s">
        <v>228</v>
      </c>
      <c r="E520" s="38" t="s">
        <v>330</v>
      </c>
      <c r="F520" s="38" t="s">
        <v>50</v>
      </c>
      <c r="G520" s="38" t="s">
        <v>68</v>
      </c>
      <c r="H520" s="38" t="s">
        <v>0</v>
      </c>
      <c r="I520" s="38" t="s">
        <v>124</v>
      </c>
      <c r="J520" s="12">
        <v>70000</v>
      </c>
      <c r="K520" s="12"/>
      <c r="L520" s="12"/>
      <c r="M520" s="17"/>
      <c r="N520" s="12">
        <f>J520+K520+L520+M520</f>
        <v>70000</v>
      </c>
    </row>
    <row r="521" spans="1:14">
      <c r="A521" s="37" t="s">
        <v>95</v>
      </c>
      <c r="B521" s="38" t="s">
        <v>14</v>
      </c>
      <c r="C521" s="38" t="s">
        <v>327</v>
      </c>
      <c r="D521" s="38" t="s">
        <v>228</v>
      </c>
      <c r="E521" s="38" t="s">
        <v>330</v>
      </c>
      <c r="F521" s="38" t="s">
        <v>50</v>
      </c>
      <c r="G521" s="38" t="s">
        <v>96</v>
      </c>
      <c r="H521" s="38" t="s">
        <v>0</v>
      </c>
      <c r="I521" s="38" t="s">
        <v>0</v>
      </c>
      <c r="J521" s="12">
        <v>535000</v>
      </c>
      <c r="K521" s="12">
        <f>K522</f>
        <v>0</v>
      </c>
      <c r="L521" s="12">
        <f t="shared" ref="L521:N521" si="306">L522</f>
        <v>0</v>
      </c>
      <c r="M521" s="17">
        <f t="shared" si="306"/>
        <v>0</v>
      </c>
      <c r="N521" s="12">
        <f t="shared" si="306"/>
        <v>535000</v>
      </c>
    </row>
    <row r="522" spans="1:14">
      <c r="A522" s="37" t="s">
        <v>129</v>
      </c>
      <c r="B522" s="38" t="s">
        <v>14</v>
      </c>
      <c r="C522" s="38" t="s">
        <v>327</v>
      </c>
      <c r="D522" s="38" t="s">
        <v>228</v>
      </c>
      <c r="E522" s="38" t="s">
        <v>330</v>
      </c>
      <c r="F522" s="38" t="s">
        <v>50</v>
      </c>
      <c r="G522" s="38" t="s">
        <v>96</v>
      </c>
      <c r="H522" s="38" t="s">
        <v>0</v>
      </c>
      <c r="I522" s="38" t="s">
        <v>98</v>
      </c>
      <c r="J522" s="12">
        <v>535000</v>
      </c>
      <c r="K522" s="12"/>
      <c r="L522" s="12"/>
      <c r="M522" s="17">
        <f>535000-J522</f>
        <v>0</v>
      </c>
      <c r="N522" s="12">
        <f>J522+K522+L522+M522</f>
        <v>535000</v>
      </c>
    </row>
    <row r="523" spans="1:14" ht="25.5">
      <c r="A523" s="37" t="s">
        <v>45</v>
      </c>
      <c r="B523" s="38" t="s">
        <v>14</v>
      </c>
      <c r="C523" s="38" t="s">
        <v>327</v>
      </c>
      <c r="D523" s="38" t="s">
        <v>228</v>
      </c>
      <c r="E523" s="38" t="s">
        <v>330</v>
      </c>
      <c r="F523" s="38" t="s">
        <v>50</v>
      </c>
      <c r="G523" s="38" t="s">
        <v>46</v>
      </c>
      <c r="H523" s="38" t="s">
        <v>0</v>
      </c>
      <c r="I523" s="38" t="s">
        <v>0</v>
      </c>
      <c r="J523" s="12">
        <v>50000</v>
      </c>
      <c r="K523" s="12">
        <f>K524</f>
        <v>0</v>
      </c>
      <c r="L523" s="12">
        <f t="shared" ref="L523:N523" si="307">L524</f>
        <v>0</v>
      </c>
      <c r="M523" s="17">
        <f t="shared" si="307"/>
        <v>0</v>
      </c>
      <c r="N523" s="12">
        <f t="shared" si="307"/>
        <v>50000</v>
      </c>
    </row>
    <row r="524" spans="1:14" ht="25.5">
      <c r="A524" s="37" t="s">
        <v>47</v>
      </c>
      <c r="B524" s="38" t="s">
        <v>14</v>
      </c>
      <c r="C524" s="38" t="s">
        <v>327</v>
      </c>
      <c r="D524" s="38" t="s">
        <v>228</v>
      </c>
      <c r="E524" s="38" t="s">
        <v>330</v>
      </c>
      <c r="F524" s="38" t="s">
        <v>50</v>
      </c>
      <c r="G524" s="38" t="s">
        <v>46</v>
      </c>
      <c r="H524" s="38" t="s">
        <v>0</v>
      </c>
      <c r="I524" s="38" t="s">
        <v>48</v>
      </c>
      <c r="J524" s="12">
        <v>50000</v>
      </c>
      <c r="K524" s="12"/>
      <c r="L524" s="12"/>
      <c r="M524" s="17"/>
      <c r="N524" s="12">
        <f>J524+K524+L524+M524</f>
        <v>50000</v>
      </c>
    </row>
    <row r="525" spans="1:14" ht="38.25">
      <c r="A525" s="37" t="s">
        <v>55</v>
      </c>
      <c r="B525" s="38" t="s">
        <v>14</v>
      </c>
      <c r="C525" s="38" t="s">
        <v>327</v>
      </c>
      <c r="D525" s="38" t="s">
        <v>228</v>
      </c>
      <c r="E525" s="38" t="s">
        <v>330</v>
      </c>
      <c r="F525" s="38" t="s">
        <v>50</v>
      </c>
      <c r="G525" s="38" t="s">
        <v>56</v>
      </c>
      <c r="H525" s="38" t="s">
        <v>0</v>
      </c>
      <c r="I525" s="38" t="s">
        <v>0</v>
      </c>
      <c r="J525" s="12">
        <v>1068000</v>
      </c>
      <c r="K525" s="12">
        <f>K526</f>
        <v>0</v>
      </c>
      <c r="L525" s="12">
        <f t="shared" ref="L525:N525" si="308">L526</f>
        <v>0</v>
      </c>
      <c r="M525" s="17">
        <f t="shared" si="308"/>
        <v>0</v>
      </c>
      <c r="N525" s="12">
        <f t="shared" si="308"/>
        <v>1068000</v>
      </c>
    </row>
    <row r="526" spans="1:14" ht="25.5">
      <c r="A526" s="37" t="s">
        <v>207</v>
      </c>
      <c r="B526" s="38" t="s">
        <v>14</v>
      </c>
      <c r="C526" s="38" t="s">
        <v>327</v>
      </c>
      <c r="D526" s="38" t="s">
        <v>228</v>
      </c>
      <c r="E526" s="38" t="s">
        <v>330</v>
      </c>
      <c r="F526" s="38" t="s">
        <v>50</v>
      </c>
      <c r="G526" s="38" t="s">
        <v>56</v>
      </c>
      <c r="H526" s="38" t="s">
        <v>0</v>
      </c>
      <c r="I526" s="38" t="s">
        <v>58</v>
      </c>
      <c r="J526" s="12">
        <v>1068000</v>
      </c>
      <c r="K526" s="12"/>
      <c r="L526" s="12"/>
      <c r="M526" s="17"/>
      <c r="N526" s="12">
        <f>J526+K526+L526+M526</f>
        <v>1068000</v>
      </c>
    </row>
    <row r="527" spans="1:14" ht="25.5">
      <c r="A527" s="29" t="s">
        <v>138</v>
      </c>
      <c r="B527" s="4" t="s">
        <v>14</v>
      </c>
      <c r="C527" s="4" t="s">
        <v>327</v>
      </c>
      <c r="D527" s="4" t="s">
        <v>228</v>
      </c>
      <c r="E527" s="4" t="s">
        <v>330</v>
      </c>
      <c r="F527" s="4" t="s">
        <v>139</v>
      </c>
      <c r="G527" s="4" t="s">
        <v>0</v>
      </c>
      <c r="H527" s="4" t="s">
        <v>0</v>
      </c>
      <c r="I527" s="4" t="s">
        <v>0</v>
      </c>
      <c r="J527" s="11">
        <v>150000</v>
      </c>
      <c r="K527" s="11">
        <f>K528</f>
        <v>0</v>
      </c>
      <c r="L527" s="11">
        <f t="shared" ref="L527:N527" si="309">L528</f>
        <v>0</v>
      </c>
      <c r="M527" s="19">
        <f t="shared" si="309"/>
        <v>0</v>
      </c>
      <c r="N527" s="11">
        <f t="shared" si="309"/>
        <v>150000</v>
      </c>
    </row>
    <row r="528" spans="1:14" ht="25.5">
      <c r="A528" s="37" t="s">
        <v>180</v>
      </c>
      <c r="B528" s="38" t="s">
        <v>14</v>
      </c>
      <c r="C528" s="38" t="s">
        <v>327</v>
      </c>
      <c r="D528" s="38" t="s">
        <v>228</v>
      </c>
      <c r="E528" s="38" t="s">
        <v>330</v>
      </c>
      <c r="F528" s="38" t="s">
        <v>219</v>
      </c>
      <c r="G528" s="38" t="s">
        <v>181</v>
      </c>
      <c r="H528" s="38" t="s">
        <v>0</v>
      </c>
      <c r="I528" s="38" t="s">
        <v>0</v>
      </c>
      <c r="J528" s="12">
        <v>150000</v>
      </c>
      <c r="K528" s="12">
        <f>K529</f>
        <v>0</v>
      </c>
      <c r="L528" s="12">
        <f t="shared" ref="L528:N528" si="310">L529</f>
        <v>0</v>
      </c>
      <c r="M528" s="17">
        <f t="shared" si="310"/>
        <v>0</v>
      </c>
      <c r="N528" s="12">
        <f t="shared" si="310"/>
        <v>150000</v>
      </c>
    </row>
    <row r="529" spans="1:14">
      <c r="A529" s="37" t="s">
        <v>182</v>
      </c>
      <c r="B529" s="38" t="s">
        <v>14</v>
      </c>
      <c r="C529" s="38" t="s">
        <v>327</v>
      </c>
      <c r="D529" s="38" t="s">
        <v>228</v>
      </c>
      <c r="E529" s="38" t="s">
        <v>330</v>
      </c>
      <c r="F529" s="38" t="s">
        <v>219</v>
      </c>
      <c r="G529" s="38" t="s">
        <v>181</v>
      </c>
      <c r="H529" s="38" t="s">
        <v>0</v>
      </c>
      <c r="I529" s="38" t="s">
        <v>183</v>
      </c>
      <c r="J529" s="12">
        <v>150000</v>
      </c>
      <c r="K529" s="12"/>
      <c r="L529" s="12"/>
      <c r="M529" s="17"/>
      <c r="N529" s="12">
        <f>J529+K529+L529+M529</f>
        <v>150000</v>
      </c>
    </row>
    <row r="530" spans="1:14">
      <c r="A530" s="29" t="s">
        <v>332</v>
      </c>
      <c r="B530" s="4" t="s">
        <v>14</v>
      </c>
      <c r="C530" s="4" t="s">
        <v>245</v>
      </c>
      <c r="D530" s="4" t="s">
        <v>0</v>
      </c>
      <c r="E530" s="4" t="s">
        <v>0</v>
      </c>
      <c r="F530" s="4" t="s">
        <v>0</v>
      </c>
      <c r="G530" s="4" t="s">
        <v>0</v>
      </c>
      <c r="H530" s="4" t="s">
        <v>0</v>
      </c>
      <c r="I530" s="4" t="s">
        <v>0</v>
      </c>
      <c r="J530" s="11">
        <v>24200</v>
      </c>
      <c r="K530" s="11">
        <f>K531</f>
        <v>0</v>
      </c>
      <c r="L530" s="11">
        <f t="shared" ref="L530:N530" si="311">L531</f>
        <v>0</v>
      </c>
      <c r="M530" s="19">
        <f t="shared" si="311"/>
        <v>0</v>
      </c>
      <c r="N530" s="11">
        <f t="shared" si="311"/>
        <v>24200</v>
      </c>
    </row>
    <row r="531" spans="1:14" ht="25.5">
      <c r="A531" s="29" t="s">
        <v>333</v>
      </c>
      <c r="B531" s="4" t="s">
        <v>14</v>
      </c>
      <c r="C531" s="4" t="s">
        <v>245</v>
      </c>
      <c r="D531" s="4" t="s">
        <v>60</v>
      </c>
      <c r="E531" s="4" t="s">
        <v>0</v>
      </c>
      <c r="F531" s="4" t="s">
        <v>0</v>
      </c>
      <c r="G531" s="4" t="s">
        <v>0</v>
      </c>
      <c r="H531" s="4" t="s">
        <v>0</v>
      </c>
      <c r="I531" s="4" t="s">
        <v>0</v>
      </c>
      <c r="J531" s="11">
        <v>24200</v>
      </c>
      <c r="K531" s="11">
        <f>K532</f>
        <v>0</v>
      </c>
      <c r="L531" s="11">
        <f t="shared" ref="L531:N531" si="312">L532</f>
        <v>0</v>
      </c>
      <c r="M531" s="19">
        <f t="shared" si="312"/>
        <v>0</v>
      </c>
      <c r="N531" s="11">
        <f t="shared" si="312"/>
        <v>24200</v>
      </c>
    </row>
    <row r="532" spans="1:14" ht="25.5">
      <c r="A532" s="29" t="s">
        <v>39</v>
      </c>
      <c r="B532" s="4" t="s">
        <v>14</v>
      </c>
      <c r="C532" s="4" t="s">
        <v>245</v>
      </c>
      <c r="D532" s="4" t="s">
        <v>60</v>
      </c>
      <c r="E532" s="4" t="s">
        <v>334</v>
      </c>
      <c r="F532" s="4" t="s">
        <v>40</v>
      </c>
      <c r="G532" s="4" t="s">
        <v>0</v>
      </c>
      <c r="H532" s="4" t="s">
        <v>0</v>
      </c>
      <c r="I532" s="4" t="s">
        <v>0</v>
      </c>
      <c r="J532" s="11">
        <v>24200</v>
      </c>
      <c r="K532" s="11">
        <f>K536+K533</f>
        <v>0</v>
      </c>
      <c r="L532" s="11">
        <f t="shared" ref="L532:N532" si="313">L536+L533</f>
        <v>0</v>
      </c>
      <c r="M532" s="19">
        <f t="shared" si="313"/>
        <v>0</v>
      </c>
      <c r="N532" s="11">
        <f t="shared" si="313"/>
        <v>24200</v>
      </c>
    </row>
    <row r="533" spans="1:14" ht="25.5">
      <c r="A533" s="29" t="s">
        <v>43</v>
      </c>
      <c r="B533" s="4" t="s">
        <v>14</v>
      </c>
      <c r="C533" s="4" t="s">
        <v>245</v>
      </c>
      <c r="D533" s="4" t="s">
        <v>60</v>
      </c>
      <c r="E533" s="4" t="s">
        <v>334</v>
      </c>
      <c r="F533" s="4" t="s">
        <v>44</v>
      </c>
      <c r="G533" s="4" t="s">
        <v>0</v>
      </c>
      <c r="H533" s="4" t="s">
        <v>0</v>
      </c>
      <c r="I533" s="4" t="s">
        <v>0</v>
      </c>
      <c r="J533" s="11">
        <v>23200</v>
      </c>
      <c r="K533" s="11">
        <f>K534</f>
        <v>0</v>
      </c>
      <c r="L533" s="11">
        <f t="shared" ref="L533:N533" si="314">L534</f>
        <v>0</v>
      </c>
      <c r="M533" s="19">
        <f t="shared" si="314"/>
        <v>0</v>
      </c>
      <c r="N533" s="11">
        <f t="shared" si="314"/>
        <v>23200</v>
      </c>
    </row>
    <row r="534" spans="1:14">
      <c r="A534" s="37" t="s">
        <v>67</v>
      </c>
      <c r="B534" s="38" t="s">
        <v>14</v>
      </c>
      <c r="C534" s="38" t="s">
        <v>245</v>
      </c>
      <c r="D534" s="38" t="s">
        <v>60</v>
      </c>
      <c r="E534" s="38" t="s">
        <v>334</v>
      </c>
      <c r="F534" s="38" t="s">
        <v>44</v>
      </c>
      <c r="G534" s="38" t="s">
        <v>68</v>
      </c>
      <c r="H534" s="38" t="s">
        <v>0</v>
      </c>
      <c r="I534" s="38" t="s">
        <v>0</v>
      </c>
      <c r="J534" s="12">
        <v>23200</v>
      </c>
      <c r="K534" s="12">
        <f>K535</f>
        <v>0</v>
      </c>
      <c r="L534" s="12">
        <f t="shared" ref="L534:N534" si="315">L535</f>
        <v>0</v>
      </c>
      <c r="M534" s="17">
        <f t="shared" si="315"/>
        <v>0</v>
      </c>
      <c r="N534" s="12">
        <f t="shared" si="315"/>
        <v>23200</v>
      </c>
    </row>
    <row r="535" spans="1:14" ht="25.5">
      <c r="A535" s="37" t="s">
        <v>93</v>
      </c>
      <c r="B535" s="38" t="s">
        <v>14</v>
      </c>
      <c r="C535" s="38" t="s">
        <v>245</v>
      </c>
      <c r="D535" s="38" t="s">
        <v>60</v>
      </c>
      <c r="E535" s="38" t="s">
        <v>334</v>
      </c>
      <c r="F535" s="38" t="s">
        <v>44</v>
      </c>
      <c r="G535" s="38" t="s">
        <v>68</v>
      </c>
      <c r="H535" s="38" t="s">
        <v>0</v>
      </c>
      <c r="I535" s="38" t="s">
        <v>94</v>
      </c>
      <c r="J535" s="12">
        <v>23200</v>
      </c>
      <c r="K535" s="12"/>
      <c r="L535" s="12"/>
      <c r="M535" s="17"/>
      <c r="N535" s="12">
        <f>J535+K535+L535+M535</f>
        <v>23200</v>
      </c>
    </row>
    <row r="536" spans="1:14">
      <c r="A536" s="29" t="s">
        <v>49</v>
      </c>
      <c r="B536" s="4" t="s">
        <v>14</v>
      </c>
      <c r="C536" s="4" t="s">
        <v>245</v>
      </c>
      <c r="D536" s="4" t="s">
        <v>60</v>
      </c>
      <c r="E536" s="4" t="s">
        <v>334</v>
      </c>
      <c r="F536" s="4" t="s">
        <v>50</v>
      </c>
      <c r="G536" s="4" t="s">
        <v>0</v>
      </c>
      <c r="H536" s="4" t="s">
        <v>0</v>
      </c>
      <c r="I536" s="4" t="s">
        <v>0</v>
      </c>
      <c r="J536" s="11">
        <v>1000</v>
      </c>
      <c r="K536" s="11">
        <f>K537</f>
        <v>0</v>
      </c>
      <c r="L536" s="11">
        <f t="shared" ref="L536:N536" si="316">L537</f>
        <v>0</v>
      </c>
      <c r="M536" s="19">
        <f t="shared" si="316"/>
        <v>0</v>
      </c>
      <c r="N536" s="11">
        <f t="shared" si="316"/>
        <v>1000</v>
      </c>
    </row>
    <row r="537" spans="1:14">
      <c r="A537" s="37" t="s">
        <v>67</v>
      </c>
      <c r="B537" s="38" t="s">
        <v>14</v>
      </c>
      <c r="C537" s="38" t="s">
        <v>245</v>
      </c>
      <c r="D537" s="38" t="s">
        <v>60</v>
      </c>
      <c r="E537" s="38" t="s">
        <v>334</v>
      </c>
      <c r="F537" s="38" t="s">
        <v>50</v>
      </c>
      <c r="G537" s="38" t="s">
        <v>68</v>
      </c>
      <c r="H537" s="38" t="s">
        <v>0</v>
      </c>
      <c r="I537" s="38" t="s">
        <v>0</v>
      </c>
      <c r="J537" s="12">
        <v>1000</v>
      </c>
      <c r="K537" s="12">
        <f>K538</f>
        <v>0</v>
      </c>
      <c r="L537" s="12">
        <f t="shared" ref="L537:N537" si="317">L538</f>
        <v>0</v>
      </c>
      <c r="M537" s="17">
        <f t="shared" si="317"/>
        <v>0</v>
      </c>
      <c r="N537" s="12">
        <f t="shared" si="317"/>
        <v>1000</v>
      </c>
    </row>
    <row r="538" spans="1:14">
      <c r="A538" s="37" t="s">
        <v>123</v>
      </c>
      <c r="B538" s="38" t="s">
        <v>14</v>
      </c>
      <c r="C538" s="38" t="s">
        <v>245</v>
      </c>
      <c r="D538" s="38" t="s">
        <v>60</v>
      </c>
      <c r="E538" s="38" t="s">
        <v>334</v>
      </c>
      <c r="F538" s="38" t="s">
        <v>50</v>
      </c>
      <c r="G538" s="38" t="s">
        <v>68</v>
      </c>
      <c r="H538" s="38" t="s">
        <v>0</v>
      </c>
      <c r="I538" s="38" t="s">
        <v>124</v>
      </c>
      <c r="J538" s="12">
        <v>1000</v>
      </c>
      <c r="K538" s="12"/>
      <c r="L538" s="12"/>
      <c r="M538" s="17"/>
      <c r="N538" s="12">
        <f>J538+K538+L538+M538</f>
        <v>1000</v>
      </c>
    </row>
    <row r="539" spans="1:14" ht="25.5">
      <c r="A539" s="29" t="s">
        <v>335</v>
      </c>
      <c r="B539" s="4" t="s">
        <v>14</v>
      </c>
      <c r="C539" s="4" t="s">
        <v>336</v>
      </c>
      <c r="D539" s="4" t="s">
        <v>0</v>
      </c>
      <c r="E539" s="4" t="s">
        <v>0</v>
      </c>
      <c r="F539" s="4" t="s">
        <v>0</v>
      </c>
      <c r="G539" s="4" t="s">
        <v>0</v>
      </c>
      <c r="H539" s="4" t="s">
        <v>0</v>
      </c>
      <c r="I539" s="4" t="s">
        <v>0</v>
      </c>
      <c r="J539" s="11">
        <v>1325966.05</v>
      </c>
      <c r="K539" s="11">
        <f>K540</f>
        <v>0</v>
      </c>
      <c r="L539" s="11">
        <f t="shared" ref="L539:N539" si="318">L540</f>
        <v>0</v>
      </c>
      <c r="M539" s="19">
        <f t="shared" si="318"/>
        <v>0</v>
      </c>
      <c r="N539" s="11">
        <f t="shared" si="318"/>
        <v>1325966.05</v>
      </c>
    </row>
    <row r="540" spans="1:14">
      <c r="A540" s="29" t="s">
        <v>299</v>
      </c>
      <c r="B540" s="4" t="s">
        <v>14</v>
      </c>
      <c r="C540" s="4" t="s">
        <v>336</v>
      </c>
      <c r="D540" s="4" t="s">
        <v>36</v>
      </c>
      <c r="E540" s="4" t="s">
        <v>337</v>
      </c>
      <c r="F540" s="4" t="s">
        <v>0</v>
      </c>
      <c r="G540" s="4" t="s">
        <v>0</v>
      </c>
      <c r="H540" s="4" t="s">
        <v>0</v>
      </c>
      <c r="I540" s="4" t="s">
        <v>0</v>
      </c>
      <c r="J540" s="11">
        <v>1325966.05</v>
      </c>
      <c r="K540" s="11">
        <f>K541</f>
        <v>0</v>
      </c>
      <c r="L540" s="11">
        <f t="shared" ref="L540:N540" si="319">L541</f>
        <v>0</v>
      </c>
      <c r="M540" s="19">
        <f t="shared" si="319"/>
        <v>0</v>
      </c>
      <c r="N540" s="11">
        <f t="shared" si="319"/>
        <v>1325966.05</v>
      </c>
    </row>
    <row r="541" spans="1:14">
      <c r="A541" s="29" t="s">
        <v>299</v>
      </c>
      <c r="B541" s="4" t="s">
        <v>14</v>
      </c>
      <c r="C541" s="4" t="s">
        <v>336</v>
      </c>
      <c r="D541" s="4" t="s">
        <v>36</v>
      </c>
      <c r="E541" s="4" t="s">
        <v>338</v>
      </c>
      <c r="F541" s="4" t="s">
        <v>300</v>
      </c>
      <c r="G541" s="4" t="s">
        <v>0</v>
      </c>
      <c r="H541" s="4" t="s">
        <v>0</v>
      </c>
      <c r="I541" s="4" t="s">
        <v>0</v>
      </c>
      <c r="J541" s="11">
        <v>1325966.05</v>
      </c>
      <c r="K541" s="11">
        <f>K542</f>
        <v>0</v>
      </c>
      <c r="L541" s="11">
        <f t="shared" ref="L541:N541" si="320">L542</f>
        <v>0</v>
      </c>
      <c r="M541" s="19">
        <f t="shared" si="320"/>
        <v>0</v>
      </c>
      <c r="N541" s="11">
        <f t="shared" si="320"/>
        <v>1325966.05</v>
      </c>
    </row>
    <row r="542" spans="1:14">
      <c r="A542" s="29" t="s">
        <v>301</v>
      </c>
      <c r="B542" s="4" t="s">
        <v>14</v>
      </c>
      <c r="C542" s="4" t="s">
        <v>336</v>
      </c>
      <c r="D542" s="4" t="s">
        <v>36</v>
      </c>
      <c r="E542" s="4" t="s">
        <v>338</v>
      </c>
      <c r="F542" s="4" t="s">
        <v>302</v>
      </c>
      <c r="G542" s="4" t="s">
        <v>0</v>
      </c>
      <c r="H542" s="4" t="s">
        <v>0</v>
      </c>
      <c r="I542" s="4" t="s">
        <v>0</v>
      </c>
      <c r="J542" s="11">
        <v>1325966.05</v>
      </c>
      <c r="K542" s="11">
        <f>K543</f>
        <v>0</v>
      </c>
      <c r="L542" s="11">
        <f t="shared" ref="L542:N542" si="321">L543</f>
        <v>0</v>
      </c>
      <c r="M542" s="19">
        <f t="shared" si="321"/>
        <v>0</v>
      </c>
      <c r="N542" s="11">
        <f t="shared" si="321"/>
        <v>1325966.05</v>
      </c>
    </row>
    <row r="543" spans="1:14" ht="38.25">
      <c r="A543" s="37" t="s">
        <v>303</v>
      </c>
      <c r="B543" s="38" t="s">
        <v>14</v>
      </c>
      <c r="C543" s="38" t="s">
        <v>336</v>
      </c>
      <c r="D543" s="38" t="s">
        <v>36</v>
      </c>
      <c r="E543" s="38" t="s">
        <v>338</v>
      </c>
      <c r="F543" s="38" t="s">
        <v>302</v>
      </c>
      <c r="G543" s="38" t="s">
        <v>304</v>
      </c>
      <c r="H543" s="38" t="s">
        <v>0</v>
      </c>
      <c r="I543" s="38" t="s">
        <v>0</v>
      </c>
      <c r="J543" s="12">
        <v>1325966.05</v>
      </c>
      <c r="K543" s="12"/>
      <c r="L543" s="12"/>
      <c r="M543" s="17"/>
      <c r="N543" s="12">
        <f>J543+K543+L543+M543</f>
        <v>1325966.05</v>
      </c>
    </row>
  </sheetData>
  <mergeCells count="3">
    <mergeCell ref="A5:J5"/>
    <mergeCell ref="A2:N2"/>
    <mergeCell ref="A4:N4"/>
  </mergeCells>
  <pageMargins left="0.39370080000000002" right="0.39370080000000002" top="0.39370080000000002" bottom="0.39370080000000002" header="0.3" footer="0.3"/>
  <pageSetup paperSize="9" scale="48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5.1</vt:lpstr>
      <vt:lpstr>'Таблица 5.1'!Заголовки_для_печати</vt:lpstr>
      <vt:lpstr>'Таблица 5.1'!Область_печати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2020-07-22T02:59:00Z</dcterms:modified>
</cp:coreProperties>
</file>