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30" yWindow="105" windowWidth="14805" windowHeight="8010"/>
  </bookViews>
  <sheets>
    <sheet name="Таблица" sheetId="1" r:id="rId1"/>
  </sheets>
  <definedNames>
    <definedName name="_xlnm.Print_Titles" localSheetId="0">Таблица!$2:$7</definedName>
    <definedName name="_xlnm.Print_Area" localSheetId="0">Таблица!$A$1:$M$638</definedName>
  </definedNames>
  <calcPr calcId="125725"/>
</workbook>
</file>

<file path=xl/calcChain.xml><?xml version="1.0" encoding="utf-8"?>
<calcChain xmlns="http://schemas.openxmlformats.org/spreadsheetml/2006/main">
  <c r="L222" i="1"/>
  <c r="M222"/>
  <c r="K222"/>
  <c r="M227"/>
  <c r="L234"/>
  <c r="M234" s="1"/>
  <c r="L319"/>
  <c r="M319"/>
  <c r="K319"/>
  <c r="M327"/>
  <c r="M326"/>
  <c r="K485"/>
  <c r="L584"/>
  <c r="M584"/>
  <c r="L583"/>
  <c r="M583"/>
  <c r="K584"/>
  <c r="L598"/>
  <c r="L597"/>
  <c r="M611"/>
  <c r="M610"/>
  <c r="L461"/>
  <c r="L145"/>
  <c r="K159"/>
  <c r="M215"/>
  <c r="M216"/>
  <c r="M217"/>
  <c r="M218"/>
  <c r="M219"/>
  <c r="M220"/>
  <c r="L199"/>
  <c r="M184"/>
  <c r="K593"/>
  <c r="M600"/>
  <c r="L604"/>
  <c r="L228"/>
  <c r="L458"/>
  <c r="L452"/>
  <c r="M458"/>
  <c r="L470"/>
  <c r="L207"/>
  <c r="K207"/>
  <c r="M208"/>
  <c r="L117"/>
  <c r="L109"/>
  <c r="M562"/>
  <c r="L561"/>
  <c r="M471"/>
  <c r="M460"/>
  <c r="L299"/>
  <c r="M205"/>
  <c r="L183"/>
  <c r="K183"/>
  <c r="L171"/>
  <c r="L157"/>
  <c r="M109"/>
  <c r="L87"/>
  <c r="L106"/>
  <c r="L78"/>
  <c r="L76"/>
  <c r="L74"/>
  <c r="M376"/>
  <c r="M240" l="1"/>
  <c r="K221"/>
  <c r="M237"/>
  <c r="M225"/>
  <c r="M281"/>
  <c r="M406"/>
  <c r="K402"/>
  <c r="M403"/>
  <c r="L450"/>
  <c r="L448" s="1"/>
  <c r="M449"/>
  <c r="K450"/>
  <c r="K448" s="1"/>
  <c r="M451"/>
  <c r="M459"/>
  <c r="M257"/>
  <c r="L422" l="1"/>
  <c r="L176"/>
  <c r="L89"/>
  <c r="M405" l="1"/>
  <c r="K143"/>
  <c r="M146"/>
  <c r="M144"/>
  <c r="M357"/>
  <c r="M472"/>
  <c r="M462"/>
  <c r="M461"/>
  <c r="M110"/>
  <c r="L63"/>
  <c r="M200"/>
  <c r="M599" l="1"/>
  <c r="M598" s="1"/>
  <c r="M597"/>
  <c r="M596" s="1"/>
  <c r="L553"/>
  <c r="L552" s="1"/>
  <c r="L551" s="1"/>
  <c r="L560"/>
  <c r="M560" s="1"/>
  <c r="M563"/>
  <c r="M561"/>
  <c r="M528"/>
  <c r="M527" s="1"/>
  <c r="M526"/>
  <c r="M525" s="1"/>
  <c r="L486"/>
  <c r="M486" s="1"/>
  <c r="M485" s="1"/>
  <c r="L484"/>
  <c r="M456"/>
  <c r="M457"/>
  <c r="M452"/>
  <c r="M450" s="1"/>
  <c r="M448" s="1"/>
  <c r="L420"/>
  <c r="K420"/>
  <c r="M422"/>
  <c r="L404"/>
  <c r="M401"/>
  <c r="M400" s="1"/>
  <c r="M356"/>
  <c r="M355" s="1"/>
  <c r="M354" s="1"/>
  <c r="M353" s="1"/>
  <c r="M352" s="1"/>
  <c r="M351" s="1"/>
  <c r="M299"/>
  <c r="M312"/>
  <c r="M311" s="1"/>
  <c r="M310" s="1"/>
  <c r="M309" s="1"/>
  <c r="M308" s="1"/>
  <c r="M307" s="1"/>
  <c r="M291"/>
  <c r="L286"/>
  <c r="M286" s="1"/>
  <c r="M285" s="1"/>
  <c r="M284" s="1"/>
  <c r="M283" s="1"/>
  <c r="M282" s="1"/>
  <c r="M280"/>
  <c r="M279" s="1"/>
  <c r="L278"/>
  <c r="M278" s="1"/>
  <c r="M277" s="1"/>
  <c r="M270"/>
  <c r="M269"/>
  <c r="K243"/>
  <c r="L243"/>
  <c r="M244"/>
  <c r="M243" s="1"/>
  <c r="M224"/>
  <c r="M226"/>
  <c r="M228"/>
  <c r="M229"/>
  <c r="M230"/>
  <c r="M231"/>
  <c r="M232"/>
  <c r="M233"/>
  <c r="M235"/>
  <c r="M236"/>
  <c r="M238"/>
  <c r="M239"/>
  <c r="M241"/>
  <c r="L223"/>
  <c r="M206"/>
  <c r="K210"/>
  <c r="L210"/>
  <c r="L204" s="1"/>
  <c r="M212"/>
  <c r="K213"/>
  <c r="L213"/>
  <c r="K172"/>
  <c r="M175"/>
  <c r="M176"/>
  <c r="M173"/>
  <c r="M174"/>
  <c r="M118"/>
  <c r="K85"/>
  <c r="M89"/>
  <c r="M86"/>
  <c r="M87"/>
  <c r="L66"/>
  <c r="M66" s="1"/>
  <c r="M65" s="1"/>
  <c r="M59"/>
  <c r="K51"/>
  <c r="M53"/>
  <c r="L52"/>
  <c r="M52" s="1"/>
  <c r="M24"/>
  <c r="M23"/>
  <c r="M638"/>
  <c r="M637" s="1"/>
  <c r="M636" s="1"/>
  <c r="M635" s="1"/>
  <c r="M634" s="1"/>
  <c r="K637"/>
  <c r="K636" s="1"/>
  <c r="K635" s="1"/>
  <c r="K634" s="1"/>
  <c r="L637"/>
  <c r="L636" s="1"/>
  <c r="L635" s="1"/>
  <c r="L634" s="1"/>
  <c r="M633"/>
  <c r="M632" s="1"/>
  <c r="M631" s="1"/>
  <c r="M630" s="1"/>
  <c r="M629" s="1"/>
  <c r="K632"/>
  <c r="K631" s="1"/>
  <c r="K630" s="1"/>
  <c r="K629" s="1"/>
  <c r="L632"/>
  <c r="L631" s="1"/>
  <c r="L630" s="1"/>
  <c r="L629" s="1"/>
  <c r="M624"/>
  <c r="M623" s="1"/>
  <c r="M622" s="1"/>
  <c r="K623"/>
  <c r="K622" s="1"/>
  <c r="L623"/>
  <c r="L622" s="1"/>
  <c r="M621"/>
  <c r="M620" s="1"/>
  <c r="M619" s="1"/>
  <c r="K620"/>
  <c r="K619" s="1"/>
  <c r="L620"/>
  <c r="L619" s="1"/>
  <c r="M609"/>
  <c r="M608" s="1"/>
  <c r="M607" s="1"/>
  <c r="M606" s="1"/>
  <c r="M605" s="1"/>
  <c r="K608"/>
  <c r="K607" s="1"/>
  <c r="K606" s="1"/>
  <c r="K605" s="1"/>
  <c r="L608"/>
  <c r="L607" s="1"/>
  <c r="L606" s="1"/>
  <c r="L605" s="1"/>
  <c r="K603"/>
  <c r="L603"/>
  <c r="M602"/>
  <c r="M601" s="1"/>
  <c r="K601"/>
  <c r="L601"/>
  <c r="K598"/>
  <c r="K596"/>
  <c r="M595"/>
  <c r="M594" s="1"/>
  <c r="K594"/>
  <c r="L594"/>
  <c r="M590"/>
  <c r="M589" s="1"/>
  <c r="M588" s="1"/>
  <c r="M587" s="1"/>
  <c r="M586" s="1"/>
  <c r="K589"/>
  <c r="K588" s="1"/>
  <c r="K587" s="1"/>
  <c r="K586" s="1"/>
  <c r="L589"/>
  <c r="L588" s="1"/>
  <c r="L587" s="1"/>
  <c r="L586" s="1"/>
  <c r="M580"/>
  <c r="M579" s="1"/>
  <c r="M578" s="1"/>
  <c r="M577" s="1"/>
  <c r="M576" s="1"/>
  <c r="M575" s="1"/>
  <c r="M574" s="1"/>
  <c r="K579"/>
  <c r="K578" s="1"/>
  <c r="K577" s="1"/>
  <c r="K576" s="1"/>
  <c r="K575" s="1"/>
  <c r="K574" s="1"/>
  <c r="L579"/>
  <c r="L578" s="1"/>
  <c r="L577" s="1"/>
  <c r="L576" s="1"/>
  <c r="L575" s="1"/>
  <c r="L574" s="1"/>
  <c r="M573"/>
  <c r="M572" s="1"/>
  <c r="K572"/>
  <c r="L572"/>
  <c r="M571"/>
  <c r="M570" s="1"/>
  <c r="K570"/>
  <c r="L570"/>
  <c r="M559"/>
  <c r="M558"/>
  <c r="K557"/>
  <c r="K556" s="1"/>
  <c r="K555" s="1"/>
  <c r="L557"/>
  <c r="L556" s="1"/>
  <c r="L555" s="1"/>
  <c r="M554"/>
  <c r="M553" s="1"/>
  <c r="M552" s="1"/>
  <c r="M551" s="1"/>
  <c r="K553"/>
  <c r="K552" s="1"/>
  <c r="K551" s="1"/>
  <c r="M549"/>
  <c r="M548" s="1"/>
  <c r="K548"/>
  <c r="L548"/>
  <c r="M547"/>
  <c r="M546" s="1"/>
  <c r="K546"/>
  <c r="L546"/>
  <c r="M545"/>
  <c r="M544" s="1"/>
  <c r="K544"/>
  <c r="L544"/>
  <c r="M543"/>
  <c r="M542" s="1"/>
  <c r="K542"/>
  <c r="L542"/>
  <c r="M533"/>
  <c r="M532" s="1"/>
  <c r="M531" s="1"/>
  <c r="M530" s="1"/>
  <c r="M529" s="1"/>
  <c r="K532"/>
  <c r="K531" s="1"/>
  <c r="K530" s="1"/>
  <c r="K529" s="1"/>
  <c r="L532"/>
  <c r="L531" s="1"/>
  <c r="L530" s="1"/>
  <c r="L529" s="1"/>
  <c r="K527"/>
  <c r="K525"/>
  <c r="M524"/>
  <c r="M523" s="1"/>
  <c r="K523"/>
  <c r="L523"/>
  <c r="M522"/>
  <c r="M521" s="1"/>
  <c r="K521"/>
  <c r="L521"/>
  <c r="M520"/>
  <c r="M519" s="1"/>
  <c r="K519"/>
  <c r="L519"/>
  <c r="M518"/>
  <c r="K517"/>
  <c r="L517"/>
  <c r="M517"/>
  <c r="M513"/>
  <c r="K512"/>
  <c r="K511" s="1"/>
  <c r="K510" s="1"/>
  <c r="K509" s="1"/>
  <c r="L512"/>
  <c r="L511" s="1"/>
  <c r="L510" s="1"/>
  <c r="L509" s="1"/>
  <c r="M512"/>
  <c r="M511" s="1"/>
  <c r="M510" s="1"/>
  <c r="M509" s="1"/>
  <c r="M504"/>
  <c r="K503"/>
  <c r="K502" s="1"/>
  <c r="K501" s="1"/>
  <c r="K500" s="1"/>
  <c r="K499" s="1"/>
  <c r="K498" s="1"/>
  <c r="K497" s="1"/>
  <c r="L503"/>
  <c r="L502" s="1"/>
  <c r="L501" s="1"/>
  <c r="L500" s="1"/>
  <c r="L499" s="1"/>
  <c r="L498" s="1"/>
  <c r="L497" s="1"/>
  <c r="M503"/>
  <c r="M502" s="1"/>
  <c r="M501" s="1"/>
  <c r="M500" s="1"/>
  <c r="M499" s="1"/>
  <c r="M498" s="1"/>
  <c r="M497" s="1"/>
  <c r="M495"/>
  <c r="K494"/>
  <c r="K493" s="1"/>
  <c r="K492" s="1"/>
  <c r="K491" s="1"/>
  <c r="L494"/>
  <c r="L493" s="1"/>
  <c r="L492" s="1"/>
  <c r="L491" s="1"/>
  <c r="M494"/>
  <c r="M493" s="1"/>
  <c r="M492" s="1"/>
  <c r="M491" s="1"/>
  <c r="M490"/>
  <c r="M489" s="1"/>
  <c r="K489"/>
  <c r="L489"/>
  <c r="M488"/>
  <c r="M487" s="1"/>
  <c r="K487"/>
  <c r="L487"/>
  <c r="M484"/>
  <c r="M483" s="1"/>
  <c r="K483"/>
  <c r="L483"/>
  <c r="M482"/>
  <c r="M481" s="1"/>
  <c r="K481"/>
  <c r="L481"/>
  <c r="K469"/>
  <c r="L469"/>
  <c r="K467"/>
  <c r="K466" s="1"/>
  <c r="M444"/>
  <c r="M443" s="1"/>
  <c r="K443"/>
  <c r="L443"/>
  <c r="M442"/>
  <c r="M441" s="1"/>
  <c r="M440" s="1"/>
  <c r="M439" s="1"/>
  <c r="M438" s="1"/>
  <c r="M437" s="1"/>
  <c r="K441"/>
  <c r="K440" s="1"/>
  <c r="K439" s="1"/>
  <c r="K438" s="1"/>
  <c r="K437" s="1"/>
  <c r="L441"/>
  <c r="L440" s="1"/>
  <c r="L439" s="1"/>
  <c r="L438" s="1"/>
  <c r="L437" s="1"/>
  <c r="M436"/>
  <c r="M435" s="1"/>
  <c r="M434" s="1"/>
  <c r="M433" s="1"/>
  <c r="M432" s="1"/>
  <c r="M431" s="1"/>
  <c r="K435"/>
  <c r="K434" s="1"/>
  <c r="K433" s="1"/>
  <c r="K432" s="1"/>
  <c r="K431" s="1"/>
  <c r="L435"/>
  <c r="L434" s="1"/>
  <c r="L433" s="1"/>
  <c r="L432" s="1"/>
  <c r="L431" s="1"/>
  <c r="M430"/>
  <c r="M429" s="1"/>
  <c r="M428" s="1"/>
  <c r="M427" s="1"/>
  <c r="M426" s="1"/>
  <c r="M425" s="1"/>
  <c r="K429"/>
  <c r="K428" s="1"/>
  <c r="K427" s="1"/>
  <c r="K426" s="1"/>
  <c r="K425" s="1"/>
  <c r="L429"/>
  <c r="L428" s="1"/>
  <c r="L427" s="1"/>
  <c r="L426" s="1"/>
  <c r="L425" s="1"/>
  <c r="M424"/>
  <c r="M423" s="1"/>
  <c r="K423"/>
  <c r="L423"/>
  <c r="M421"/>
  <c r="M414"/>
  <c r="M413" s="1"/>
  <c r="M412" s="1"/>
  <c r="M411" s="1"/>
  <c r="M410" s="1"/>
  <c r="M409" s="1"/>
  <c r="M408" s="1"/>
  <c r="K413"/>
  <c r="K412" s="1"/>
  <c r="K411" s="1"/>
  <c r="K410" s="1"/>
  <c r="K409" s="1"/>
  <c r="K408" s="1"/>
  <c r="L413"/>
  <c r="L412" s="1"/>
  <c r="L411" s="1"/>
  <c r="L410" s="1"/>
  <c r="L409" s="1"/>
  <c r="L408" s="1"/>
  <c r="K400"/>
  <c r="K398" s="1"/>
  <c r="M399"/>
  <c r="M386"/>
  <c r="M385" s="1"/>
  <c r="M384" s="1"/>
  <c r="M383" s="1"/>
  <c r="M382" s="1"/>
  <c r="M381" s="1"/>
  <c r="M380" s="1"/>
  <c r="M379" s="1"/>
  <c r="K385"/>
  <c r="K384" s="1"/>
  <c r="K383" s="1"/>
  <c r="K382" s="1"/>
  <c r="K381" s="1"/>
  <c r="K380" s="1"/>
  <c r="K379" s="1"/>
  <c r="L385"/>
  <c r="L384" s="1"/>
  <c r="L383" s="1"/>
  <c r="L382" s="1"/>
  <c r="L381" s="1"/>
  <c r="L380" s="1"/>
  <c r="L379" s="1"/>
  <c r="K377"/>
  <c r="L377"/>
  <c r="K374"/>
  <c r="K373" s="1"/>
  <c r="L374"/>
  <c r="L373" s="1"/>
  <c r="M367"/>
  <c r="M366" s="1"/>
  <c r="M365" s="1"/>
  <c r="M364" s="1"/>
  <c r="M363" s="1"/>
  <c r="M362" s="1"/>
  <c r="M361" s="1"/>
  <c r="M360" s="1"/>
  <c r="K366"/>
  <c r="K365" s="1"/>
  <c r="K364" s="1"/>
  <c r="K363" s="1"/>
  <c r="K362" s="1"/>
  <c r="K361" s="1"/>
  <c r="K360" s="1"/>
  <c r="L366"/>
  <c r="L365" s="1"/>
  <c r="L364" s="1"/>
  <c r="L363" s="1"/>
  <c r="L362" s="1"/>
  <c r="L361" s="1"/>
  <c r="L360" s="1"/>
  <c r="K355"/>
  <c r="K354" s="1"/>
  <c r="K353" s="1"/>
  <c r="K352" s="1"/>
  <c r="K351" s="1"/>
  <c r="K349"/>
  <c r="K348" s="1"/>
  <c r="K347" s="1"/>
  <c r="K346" s="1"/>
  <c r="K345" s="1"/>
  <c r="M342"/>
  <c r="M341" s="1"/>
  <c r="M340" s="1"/>
  <c r="M339" s="1"/>
  <c r="M338" s="1"/>
  <c r="M337" s="1"/>
  <c r="M336" s="1"/>
  <c r="K341"/>
  <c r="K340" s="1"/>
  <c r="K339" s="1"/>
  <c r="K338" s="1"/>
  <c r="K337" s="1"/>
  <c r="K336" s="1"/>
  <c r="L341"/>
  <c r="L340" s="1"/>
  <c r="L339" s="1"/>
  <c r="L338" s="1"/>
  <c r="L337" s="1"/>
  <c r="L336" s="1"/>
  <c r="M334"/>
  <c r="M333" s="1"/>
  <c r="M332" s="1"/>
  <c r="M331" s="1"/>
  <c r="M330" s="1"/>
  <c r="M329" s="1"/>
  <c r="M328" s="1"/>
  <c r="K333"/>
  <c r="K332" s="1"/>
  <c r="K331" s="1"/>
  <c r="K330" s="1"/>
  <c r="K329" s="1"/>
  <c r="K328" s="1"/>
  <c r="L333"/>
  <c r="L332" s="1"/>
  <c r="L331" s="1"/>
  <c r="L330" s="1"/>
  <c r="L329" s="1"/>
  <c r="L328" s="1"/>
  <c r="M325"/>
  <c r="M324" s="1"/>
  <c r="K324"/>
  <c r="L324"/>
  <c r="M323"/>
  <c r="M322" s="1"/>
  <c r="K322"/>
  <c r="L322"/>
  <c r="M321"/>
  <c r="M320" s="1"/>
  <c r="K320"/>
  <c r="L320"/>
  <c r="K311"/>
  <c r="K310" s="1"/>
  <c r="K309" s="1"/>
  <c r="K308" s="1"/>
  <c r="K307" s="1"/>
  <c r="M306"/>
  <c r="M305" s="1"/>
  <c r="M304" s="1"/>
  <c r="M303" s="1"/>
  <c r="M302" s="1"/>
  <c r="K305"/>
  <c r="K304" s="1"/>
  <c r="K303" s="1"/>
  <c r="K302" s="1"/>
  <c r="L305"/>
  <c r="L304" s="1"/>
  <c r="L303" s="1"/>
  <c r="L302" s="1"/>
  <c r="K296"/>
  <c r="K295" s="1"/>
  <c r="K294" s="1"/>
  <c r="K293" s="1"/>
  <c r="K292" s="1"/>
  <c r="L296"/>
  <c r="L295" s="1"/>
  <c r="L294" s="1"/>
  <c r="L293" s="1"/>
  <c r="L292" s="1"/>
  <c r="K285"/>
  <c r="K284" s="1"/>
  <c r="K283" s="1"/>
  <c r="K282" s="1"/>
  <c r="K279"/>
  <c r="K277"/>
  <c r="M276"/>
  <c r="M275" s="1"/>
  <c r="K275"/>
  <c r="L275"/>
  <c r="M274"/>
  <c r="M273" s="1"/>
  <c r="K273"/>
  <c r="L273"/>
  <c r="M264"/>
  <c r="M263" s="1"/>
  <c r="M262" s="1"/>
  <c r="M261" s="1"/>
  <c r="M260" s="1"/>
  <c r="K263"/>
  <c r="K262" s="1"/>
  <c r="K261" s="1"/>
  <c r="K260" s="1"/>
  <c r="L263"/>
  <c r="L262" s="1"/>
  <c r="L261" s="1"/>
  <c r="L260" s="1"/>
  <c r="M259"/>
  <c r="M258" s="1"/>
  <c r="M256" s="1"/>
  <c r="K258"/>
  <c r="K256" s="1"/>
  <c r="L258"/>
  <c r="L256" s="1"/>
  <c r="M255"/>
  <c r="M254" s="1"/>
  <c r="K254"/>
  <c r="L254"/>
  <c r="M253"/>
  <c r="M252" s="1"/>
  <c r="K252"/>
  <c r="K251" s="1"/>
  <c r="L252"/>
  <c r="M214"/>
  <c r="M213" s="1"/>
  <c r="M211"/>
  <c r="M209"/>
  <c r="M207" s="1"/>
  <c r="M199"/>
  <c r="M198" s="1"/>
  <c r="K198"/>
  <c r="L198"/>
  <c r="M193"/>
  <c r="M192" s="1"/>
  <c r="M191" s="1"/>
  <c r="K192"/>
  <c r="K191" s="1"/>
  <c r="L192"/>
  <c r="L191" s="1"/>
  <c r="M190"/>
  <c r="M189" s="1"/>
  <c r="M188" s="1"/>
  <c r="K189"/>
  <c r="K188" s="1"/>
  <c r="L189"/>
  <c r="L188" s="1"/>
  <c r="M185"/>
  <c r="M183" s="1"/>
  <c r="M182"/>
  <c r="M181"/>
  <c r="K180"/>
  <c r="L180"/>
  <c r="M177"/>
  <c r="M178"/>
  <c r="M179"/>
  <c r="M171"/>
  <c r="M170" s="1"/>
  <c r="K170"/>
  <c r="L170"/>
  <c r="M165"/>
  <c r="M164" s="1"/>
  <c r="M163" s="1"/>
  <c r="M162" s="1"/>
  <c r="M161" s="1"/>
  <c r="M160" s="1"/>
  <c r="K164"/>
  <c r="K163" s="1"/>
  <c r="K162" s="1"/>
  <c r="K161" s="1"/>
  <c r="K160" s="1"/>
  <c r="L164"/>
  <c r="L163" s="1"/>
  <c r="L162" s="1"/>
  <c r="L161" s="1"/>
  <c r="L160" s="1"/>
  <c r="M157"/>
  <c r="M156" s="1"/>
  <c r="M155" s="1"/>
  <c r="M154" s="1"/>
  <c r="M153" s="1"/>
  <c r="M152" s="1"/>
  <c r="K156"/>
  <c r="K155" s="1"/>
  <c r="K154" s="1"/>
  <c r="K153" s="1"/>
  <c r="K152" s="1"/>
  <c r="L156"/>
  <c r="L155" s="1"/>
  <c r="L154" s="1"/>
  <c r="L153" s="1"/>
  <c r="L152" s="1"/>
  <c r="M151"/>
  <c r="M150" s="1"/>
  <c r="M149" s="1"/>
  <c r="M148" s="1"/>
  <c r="M147" s="1"/>
  <c r="K150"/>
  <c r="K149" s="1"/>
  <c r="K148" s="1"/>
  <c r="K147" s="1"/>
  <c r="L150"/>
  <c r="L149" s="1"/>
  <c r="L148" s="1"/>
  <c r="L147" s="1"/>
  <c r="M142"/>
  <c r="K140"/>
  <c r="K139" s="1"/>
  <c r="L140"/>
  <c r="M133"/>
  <c r="M132" s="1"/>
  <c r="K132"/>
  <c r="L132"/>
  <c r="M131"/>
  <c r="M130" s="1"/>
  <c r="K130"/>
  <c r="L130"/>
  <c r="M129"/>
  <c r="M128" s="1"/>
  <c r="K128"/>
  <c r="L128"/>
  <c r="M127"/>
  <c r="M126" s="1"/>
  <c r="K126"/>
  <c r="K125" s="1"/>
  <c r="K124" s="1"/>
  <c r="K123" s="1"/>
  <c r="K122" s="1"/>
  <c r="K121" s="1"/>
  <c r="K120" s="1"/>
  <c r="L126"/>
  <c r="M117"/>
  <c r="M116" s="1"/>
  <c r="M115" s="1"/>
  <c r="M114" s="1"/>
  <c r="M113" s="1"/>
  <c r="M112" s="1"/>
  <c r="M111" s="1"/>
  <c r="K116"/>
  <c r="K115" s="1"/>
  <c r="K114" s="1"/>
  <c r="K113" s="1"/>
  <c r="K112" s="1"/>
  <c r="K111" s="1"/>
  <c r="L116"/>
  <c r="L115" s="1"/>
  <c r="L114" s="1"/>
  <c r="L113" s="1"/>
  <c r="L112" s="1"/>
  <c r="L111" s="1"/>
  <c r="M108"/>
  <c r="M107" s="1"/>
  <c r="K107"/>
  <c r="L107"/>
  <c r="M106"/>
  <c r="M105" s="1"/>
  <c r="K105"/>
  <c r="L105"/>
  <c r="M104"/>
  <c r="M103" s="1"/>
  <c r="K103"/>
  <c r="L103"/>
  <c r="M102"/>
  <c r="M101" s="1"/>
  <c r="K101"/>
  <c r="L101"/>
  <c r="M99"/>
  <c r="M98"/>
  <c r="K97"/>
  <c r="M95"/>
  <c r="M96"/>
  <c r="M94"/>
  <c r="K93"/>
  <c r="L93"/>
  <c r="M88"/>
  <c r="M90"/>
  <c r="M91"/>
  <c r="M92"/>
  <c r="M84"/>
  <c r="M83" s="1"/>
  <c r="K83"/>
  <c r="L83"/>
  <c r="M82"/>
  <c r="M79"/>
  <c r="M80"/>
  <c r="M78"/>
  <c r="M77" s="1"/>
  <c r="K77"/>
  <c r="L77"/>
  <c r="M76"/>
  <c r="M75" s="1"/>
  <c r="K75"/>
  <c r="L75"/>
  <c r="K73"/>
  <c r="M72"/>
  <c r="M71" s="1"/>
  <c r="K71"/>
  <c r="L71"/>
  <c r="M70"/>
  <c r="K65"/>
  <c r="M64"/>
  <c r="M63" s="1"/>
  <c r="K63"/>
  <c r="M62"/>
  <c r="M61"/>
  <c r="M60" s="1"/>
  <c r="K60"/>
  <c r="L60"/>
  <c r="K57"/>
  <c r="M56"/>
  <c r="M55" s="1"/>
  <c r="K55"/>
  <c r="L55"/>
  <c r="M45"/>
  <c r="M44" s="1"/>
  <c r="M43" s="1"/>
  <c r="M42" s="1"/>
  <c r="M41" s="1"/>
  <c r="M40" s="1"/>
  <c r="M39" s="1"/>
  <c r="M38" s="1"/>
  <c r="K44"/>
  <c r="K43" s="1"/>
  <c r="K42" s="1"/>
  <c r="K41" s="1"/>
  <c r="K40" s="1"/>
  <c r="K39" s="1"/>
  <c r="K38" s="1"/>
  <c r="L44"/>
  <c r="L43" s="1"/>
  <c r="L42" s="1"/>
  <c r="L41" s="1"/>
  <c r="L40" s="1"/>
  <c r="L39" s="1"/>
  <c r="L38" s="1"/>
  <c r="K35"/>
  <c r="L35"/>
  <c r="M34"/>
  <c r="M33" s="1"/>
  <c r="K33"/>
  <c r="L33"/>
  <c r="M32"/>
  <c r="M31" s="1"/>
  <c r="K31"/>
  <c r="L31"/>
  <c r="M29"/>
  <c r="M28" s="1"/>
  <c r="M27" s="1"/>
  <c r="K28"/>
  <c r="K27" s="1"/>
  <c r="L28"/>
  <c r="L27" s="1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593" l="1"/>
  <c r="K272"/>
  <c r="K271" s="1"/>
  <c r="K268" s="1"/>
  <c r="K267" s="1"/>
  <c r="K266" s="1"/>
  <c r="K265" s="1"/>
  <c r="K204"/>
  <c r="M16"/>
  <c r="M15" s="1"/>
  <c r="M14" s="1"/>
  <c r="M13" s="1"/>
  <c r="M12" s="1"/>
  <c r="M11" s="1"/>
  <c r="M10" s="1"/>
  <c r="L318"/>
  <c r="L317" s="1"/>
  <c r="L316" s="1"/>
  <c r="L315" s="1"/>
  <c r="L314" s="1"/>
  <c r="L313" s="1"/>
  <c r="M223"/>
  <c r="M221" s="1"/>
  <c r="L221"/>
  <c r="M404"/>
  <c r="M402" s="1"/>
  <c r="L402"/>
  <c r="M210"/>
  <c r="M272"/>
  <c r="M271" s="1"/>
  <c r="M398"/>
  <c r="M397" s="1"/>
  <c r="M396" s="1"/>
  <c r="M395" s="1"/>
  <c r="M394" s="1"/>
  <c r="L485"/>
  <c r="K69"/>
  <c r="M420"/>
  <c r="M419" s="1"/>
  <c r="M418" s="1"/>
  <c r="M417" s="1"/>
  <c r="M416" s="1"/>
  <c r="K138"/>
  <c r="K137" s="1"/>
  <c r="K136" s="1"/>
  <c r="K135" s="1"/>
  <c r="K134" s="1"/>
  <c r="K169"/>
  <c r="K168" s="1"/>
  <c r="K167" s="1"/>
  <c r="L187"/>
  <c r="L186" s="1"/>
  <c r="L372"/>
  <c r="L371" s="1"/>
  <c r="L370" s="1"/>
  <c r="L369" s="1"/>
  <c r="L368" s="1"/>
  <c r="L359" s="1"/>
  <c r="M145"/>
  <c r="M143" s="1"/>
  <c r="L143"/>
  <c r="L139" s="1"/>
  <c r="L138" s="1"/>
  <c r="L137" s="1"/>
  <c r="L136" s="1"/>
  <c r="L135" s="1"/>
  <c r="L134" s="1"/>
  <c r="K372"/>
  <c r="K371" s="1"/>
  <c r="K370" s="1"/>
  <c r="K369" s="1"/>
  <c r="K368" s="1"/>
  <c r="K359" s="1"/>
  <c r="K465"/>
  <c r="K464" s="1"/>
  <c r="K463" s="1"/>
  <c r="K516"/>
  <c r="K515" s="1"/>
  <c r="K514" s="1"/>
  <c r="K508" s="1"/>
  <c r="K507" s="1"/>
  <c r="K506" s="1"/>
  <c r="K505" s="1"/>
  <c r="K496" s="1"/>
  <c r="K618"/>
  <c r="K617" s="1"/>
  <c r="K616" s="1"/>
  <c r="K615" s="1"/>
  <c r="K614" s="1"/>
  <c r="K613" s="1"/>
  <c r="K612" s="1"/>
  <c r="L197"/>
  <c r="L196" s="1"/>
  <c r="L195" s="1"/>
  <c r="L194" s="1"/>
  <c r="M197"/>
  <c r="M196" s="1"/>
  <c r="M195" s="1"/>
  <c r="M194" s="1"/>
  <c r="K197"/>
  <c r="K196" s="1"/>
  <c r="K195" s="1"/>
  <c r="K194" s="1"/>
  <c r="K54"/>
  <c r="K50" s="1"/>
  <c r="K49" s="1"/>
  <c r="L596"/>
  <c r="L593" s="1"/>
  <c r="L290"/>
  <c r="L289" s="1"/>
  <c r="L288" s="1"/>
  <c r="K290"/>
  <c r="K289" s="1"/>
  <c r="K288" s="1"/>
  <c r="M447"/>
  <c r="M446" s="1"/>
  <c r="M445" s="1"/>
  <c r="M415" s="1"/>
  <c r="L527"/>
  <c r="L525"/>
  <c r="K447"/>
  <c r="K446" s="1"/>
  <c r="K445" s="1"/>
  <c r="L400"/>
  <c r="L355"/>
  <c r="L354" s="1"/>
  <c r="L353" s="1"/>
  <c r="L352" s="1"/>
  <c r="L351" s="1"/>
  <c r="L311"/>
  <c r="L310" s="1"/>
  <c r="L309" s="1"/>
  <c r="L308" s="1"/>
  <c r="L307" s="1"/>
  <c r="L301" s="1"/>
  <c r="L300" s="1"/>
  <c r="L298" s="1"/>
  <c r="L285"/>
  <c r="L284" s="1"/>
  <c r="L283" s="1"/>
  <c r="L282" s="1"/>
  <c r="L279"/>
  <c r="L277"/>
  <c r="K569"/>
  <c r="K568" s="1"/>
  <c r="K567" s="1"/>
  <c r="K566" s="1"/>
  <c r="K565" s="1"/>
  <c r="K564" s="1"/>
  <c r="L85"/>
  <c r="M557"/>
  <c r="M556" s="1"/>
  <c r="M555" s="1"/>
  <c r="M550" s="1"/>
  <c r="M51"/>
  <c r="K203"/>
  <c r="K202" s="1"/>
  <c r="K201" s="1"/>
  <c r="K30"/>
  <c r="K81"/>
  <c r="K68" s="1"/>
  <c r="K67" s="1"/>
  <c r="K541"/>
  <c r="K540" s="1"/>
  <c r="K539" s="1"/>
  <c r="M172"/>
  <c r="L172"/>
  <c r="L169" s="1"/>
  <c r="L168" s="1"/>
  <c r="L167" s="1"/>
  <c r="L166" s="1"/>
  <c r="L159" s="1"/>
  <c r="M180"/>
  <c r="K318"/>
  <c r="K317" s="1"/>
  <c r="K316" s="1"/>
  <c r="K315" s="1"/>
  <c r="K314" s="1"/>
  <c r="K313" s="1"/>
  <c r="K419"/>
  <c r="K418" s="1"/>
  <c r="K417" s="1"/>
  <c r="K416" s="1"/>
  <c r="L419"/>
  <c r="L418" s="1"/>
  <c r="L417" s="1"/>
  <c r="L416" s="1"/>
  <c r="L51"/>
  <c r="M85"/>
  <c r="L65"/>
  <c r="L628"/>
  <c r="L627" s="1"/>
  <c r="L626" s="1"/>
  <c r="L625" s="1"/>
  <c r="M628"/>
  <c r="M627" s="1"/>
  <c r="M626" s="1"/>
  <c r="M625" s="1"/>
  <c r="K628"/>
  <c r="K627" s="1"/>
  <c r="K626" s="1"/>
  <c r="K625" s="1"/>
  <c r="L203"/>
  <c r="L202" s="1"/>
  <c r="L201" s="1"/>
  <c r="K397"/>
  <c r="K396" s="1"/>
  <c r="K395" s="1"/>
  <c r="K394" s="1"/>
  <c r="K480"/>
  <c r="K479" s="1"/>
  <c r="K478" s="1"/>
  <c r="K477" s="1"/>
  <c r="K476" s="1"/>
  <c r="K475" s="1"/>
  <c r="K474" s="1"/>
  <c r="K473" s="1"/>
  <c r="K592"/>
  <c r="K591" s="1"/>
  <c r="K585" s="1"/>
  <c r="K583" s="1"/>
  <c r="K582" s="1"/>
  <c r="K581" s="1"/>
  <c r="L30"/>
  <c r="L26" s="1"/>
  <c r="L25" s="1"/>
  <c r="M618"/>
  <c r="M617" s="1"/>
  <c r="M616" s="1"/>
  <c r="M615" s="1"/>
  <c r="M614" s="1"/>
  <c r="M613" s="1"/>
  <c r="M612" s="1"/>
  <c r="L618"/>
  <c r="L617" s="1"/>
  <c r="L616" s="1"/>
  <c r="L615" s="1"/>
  <c r="L614" s="1"/>
  <c r="L613" s="1"/>
  <c r="L612" s="1"/>
  <c r="M569"/>
  <c r="M568" s="1"/>
  <c r="M567" s="1"/>
  <c r="M566" s="1"/>
  <c r="M565" s="1"/>
  <c r="M564" s="1"/>
  <c r="L569"/>
  <c r="L568" s="1"/>
  <c r="L567" s="1"/>
  <c r="L566" s="1"/>
  <c r="L565" s="1"/>
  <c r="L564" s="1"/>
  <c r="K550"/>
  <c r="K538" s="1"/>
  <c r="K537" s="1"/>
  <c r="K536" s="1"/>
  <c r="K535" s="1"/>
  <c r="L550"/>
  <c r="M541"/>
  <c r="M540" s="1"/>
  <c r="M539" s="1"/>
  <c r="L541"/>
  <c r="L540" s="1"/>
  <c r="L539" s="1"/>
  <c r="M516"/>
  <c r="M515" s="1"/>
  <c r="M514" s="1"/>
  <c r="M508" s="1"/>
  <c r="M507" s="1"/>
  <c r="M506" s="1"/>
  <c r="M505" s="1"/>
  <c r="M496" s="1"/>
  <c r="L480"/>
  <c r="L479" s="1"/>
  <c r="L478" s="1"/>
  <c r="L477" s="1"/>
  <c r="L476" s="1"/>
  <c r="L475" s="1"/>
  <c r="L474" s="1"/>
  <c r="L473" s="1"/>
  <c r="M480"/>
  <c r="M479" s="1"/>
  <c r="M478" s="1"/>
  <c r="M477" s="1"/>
  <c r="M476" s="1"/>
  <c r="M475" s="1"/>
  <c r="M474" s="1"/>
  <c r="M473" s="1"/>
  <c r="K344"/>
  <c r="K343" s="1"/>
  <c r="K335" s="1"/>
  <c r="M318"/>
  <c r="M317" s="1"/>
  <c r="M316" s="1"/>
  <c r="M315" s="1"/>
  <c r="M314" s="1"/>
  <c r="M313" s="1"/>
  <c r="K301"/>
  <c r="K300" s="1"/>
  <c r="K298" s="1"/>
  <c r="M301"/>
  <c r="M300" s="1"/>
  <c r="M298" s="1"/>
  <c r="K250"/>
  <c r="K249" s="1"/>
  <c r="M251"/>
  <c r="M250" s="1"/>
  <c r="M249" s="1"/>
  <c r="L251"/>
  <c r="L250" s="1"/>
  <c r="L249" s="1"/>
  <c r="M187"/>
  <c r="M186" s="1"/>
  <c r="K187"/>
  <c r="K186" s="1"/>
  <c r="M125"/>
  <c r="M124" s="1"/>
  <c r="M123" s="1"/>
  <c r="M122" s="1"/>
  <c r="M121" s="1"/>
  <c r="M120" s="1"/>
  <c r="L125"/>
  <c r="L124" s="1"/>
  <c r="L123" s="1"/>
  <c r="L122" s="1"/>
  <c r="L121" s="1"/>
  <c r="L120" s="1"/>
  <c r="M93"/>
  <c r="K26"/>
  <c r="K25" s="1"/>
  <c r="M141"/>
  <c r="M140" s="1"/>
  <c r="M375"/>
  <c r="M374" s="1"/>
  <c r="M378"/>
  <c r="M377" s="1"/>
  <c r="M470"/>
  <c r="M469" s="1"/>
  <c r="K415" l="1"/>
  <c r="K48"/>
  <c r="M204"/>
  <c r="M203" s="1"/>
  <c r="M202" s="1"/>
  <c r="M201" s="1"/>
  <c r="L398"/>
  <c r="L272"/>
  <c r="L271" s="1"/>
  <c r="L268" s="1"/>
  <c r="L267" s="1"/>
  <c r="L266" s="1"/>
  <c r="L265" s="1"/>
  <c r="M373"/>
  <c r="L248"/>
  <c r="L247" s="1"/>
  <c r="L246" s="1"/>
  <c r="K248"/>
  <c r="K247" s="1"/>
  <c r="K246" s="1"/>
  <c r="K245" s="1"/>
  <c r="K242" s="1"/>
  <c r="L538"/>
  <c r="L537" s="1"/>
  <c r="L536" s="1"/>
  <c r="M248"/>
  <c r="M247" s="1"/>
  <c r="M246" s="1"/>
  <c r="M538"/>
  <c r="M537" s="1"/>
  <c r="M536" s="1"/>
  <c r="M169"/>
  <c r="M168" s="1"/>
  <c r="M167" s="1"/>
  <c r="M166" s="1"/>
  <c r="M159" s="1"/>
  <c r="M139"/>
  <c r="M138" s="1"/>
  <c r="M137" s="1"/>
  <c r="M136" s="1"/>
  <c r="M135" s="1"/>
  <c r="M134" s="1"/>
  <c r="K166"/>
  <c r="K158" s="1"/>
  <c r="K119" s="1"/>
  <c r="L592"/>
  <c r="L591" s="1"/>
  <c r="L585" s="1"/>
  <c r="L582" s="1"/>
  <c r="L581" s="1"/>
  <c r="K407"/>
  <c r="K393" s="1"/>
  <c r="K392" s="1"/>
  <c r="L158"/>
  <c r="L119" s="1"/>
  <c r="K47"/>
  <c r="K46" s="1"/>
  <c r="K37" s="1"/>
  <c r="L350"/>
  <c r="L349" s="1"/>
  <c r="L348" s="1"/>
  <c r="L347" s="1"/>
  <c r="L346" s="1"/>
  <c r="L345" s="1"/>
  <c r="L344" s="1"/>
  <c r="L343" s="1"/>
  <c r="L335" s="1"/>
  <c r="L287" s="1"/>
  <c r="L468"/>
  <c r="L467" s="1"/>
  <c r="K534"/>
  <c r="L447"/>
  <c r="L446" s="1"/>
  <c r="L445" s="1"/>
  <c r="L415" s="1"/>
  <c r="L516"/>
  <c r="L515" s="1"/>
  <c r="L514" s="1"/>
  <c r="L508" s="1"/>
  <c r="L507" s="1"/>
  <c r="L506" s="1"/>
  <c r="L505" s="1"/>
  <c r="L496" s="1"/>
  <c r="L397"/>
  <c r="L396" s="1"/>
  <c r="L395" s="1"/>
  <c r="L394" s="1"/>
  <c r="M268"/>
  <c r="M267" s="1"/>
  <c r="M266" s="1"/>
  <c r="M265" s="1"/>
  <c r="K22"/>
  <c r="K21" s="1"/>
  <c r="K20" s="1"/>
  <c r="K19" s="1"/>
  <c r="M372"/>
  <c r="M371" s="1"/>
  <c r="M370" s="1"/>
  <c r="M369" s="1"/>
  <c r="M368" s="1"/>
  <c r="M359" s="1"/>
  <c r="L22"/>
  <c r="L21" s="1"/>
  <c r="L20" s="1"/>
  <c r="L19" s="1"/>
  <c r="K287"/>
  <c r="L466" l="1"/>
  <c r="L465" s="1"/>
  <c r="L464" s="1"/>
  <c r="L463" s="1"/>
  <c r="L407" s="1"/>
  <c r="L393" s="1"/>
  <c r="M535"/>
  <c r="M534" s="1"/>
  <c r="L535"/>
  <c r="L534" s="1"/>
  <c r="M158"/>
  <c r="M119" s="1"/>
  <c r="N119" s="1"/>
  <c r="L245"/>
  <c r="L242" s="1"/>
  <c r="M245"/>
  <c r="M242" s="1"/>
  <c r="K358"/>
  <c r="M468"/>
  <c r="M467" s="1"/>
  <c r="M350"/>
  <c r="M349" s="1"/>
  <c r="M348" s="1"/>
  <c r="M347" s="1"/>
  <c r="M346" s="1"/>
  <c r="M345" s="1"/>
  <c r="M344" s="1"/>
  <c r="M343" s="1"/>
  <c r="M335" s="1"/>
  <c r="K9"/>
  <c r="M466" l="1"/>
  <c r="M465" s="1"/>
  <c r="M464" s="1"/>
  <c r="M463" s="1"/>
  <c r="M407" s="1"/>
  <c r="M393" s="1"/>
  <c r="M392" s="1"/>
  <c r="M358" s="1"/>
  <c r="L392"/>
  <c r="L358" s="1"/>
  <c r="K8"/>
  <c r="K7" s="1"/>
  <c r="L73"/>
  <c r="L69" s="1"/>
  <c r="M297"/>
  <c r="M296" s="1"/>
  <c r="M295" s="1"/>
  <c r="M294" s="1"/>
  <c r="M293" s="1"/>
  <c r="M292" s="1"/>
  <c r="M604"/>
  <c r="M603" s="1"/>
  <c r="M592" s="1"/>
  <c r="M591" s="1"/>
  <c r="M585" s="1"/>
  <c r="M582" s="1"/>
  <c r="M581" s="1"/>
  <c r="M455" l="1"/>
  <c r="M290"/>
  <c r="M289" s="1"/>
  <c r="M288" s="1"/>
  <c r="M287" s="1"/>
  <c r="M74"/>
  <c r="M73" s="1"/>
  <c r="M69" s="1"/>
  <c r="L97"/>
  <c r="L81" s="1"/>
  <c r="L68" s="1"/>
  <c r="L67" s="1"/>
  <c r="L58"/>
  <c r="L57" s="1"/>
  <c r="L54" s="1"/>
  <c r="L50" s="1"/>
  <c r="L49" s="1"/>
  <c r="L48" l="1"/>
  <c r="L47" s="1"/>
  <c r="L46" s="1"/>
  <c r="L37" s="1"/>
  <c r="L9" s="1"/>
  <c r="L8" s="1"/>
  <c r="M453"/>
  <c r="M454"/>
  <c r="M58"/>
  <c r="M57" s="1"/>
  <c r="M54" s="1"/>
  <c r="M50" s="1"/>
  <c r="M49" s="1"/>
  <c r="M100"/>
  <c r="M97" s="1"/>
  <c r="M81" s="1"/>
  <c r="M68" s="1"/>
  <c r="M67" s="1"/>
  <c r="L7" l="1"/>
  <c r="N7"/>
  <c r="M48"/>
  <c r="M47" s="1"/>
  <c r="M46" s="1"/>
  <c r="M37" s="1"/>
  <c r="M36"/>
  <c r="M35" s="1"/>
  <c r="M30" s="1"/>
  <c r="M26" s="1"/>
  <c r="M25" s="1"/>
  <c r="M22" l="1"/>
  <c r="M21" s="1"/>
  <c r="M20" s="1"/>
  <c r="M19" s="1"/>
  <c r="M9" l="1"/>
  <c r="M8" s="1"/>
  <c r="M7" l="1"/>
  <c r="N9"/>
</calcChain>
</file>

<file path=xl/sharedStrings.xml><?xml version="1.0" encoding="utf-8"?>
<sst xmlns="http://schemas.openxmlformats.org/spreadsheetml/2006/main" count="5400" uniqueCount="428">
  <si>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</si>
  <si>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</si>
  <si>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</si>
  <si>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</si>
  <si>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</si>
  <si>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</si>
  <si>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</si>
  <si>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</si>
  <si>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</si>
  <si>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</si>
  <si>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</si>
  <si>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</si>
  <si>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</si>
  <si>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</si>
  <si>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</si>
  <si>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</si>
  <si>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</si>
  <si>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</si>
  <si>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</si>
  <si>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</si>
  <si>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</si>
  <si>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</si>
  <si>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</si>
  <si>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</si>
  <si>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</si>
  <si>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</si>
  <si>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</si>
  <si>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</si>
  <si>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</si>
  <si>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</si>
  <si>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</si>
  <si>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</si>
  <si>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</si>
  <si>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</si>
  <si>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</si>
  <si>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</si>
  <si>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</si>
  <si>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</si>
  <si>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</si>
  <si>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</si>
  <si>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</si>
  <si>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</si>
  <si>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</si>
  <si>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</si>
  <si>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</si>
  <si>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</si>
  <si>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</si>
  <si>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</si>
  <si>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</si>
  <si>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</si>
  <si>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</si>
  <si>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</si>
  <si>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</si>
  <si>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</si>
  <si>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</si>
  <si>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</si>
  <si>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</si>
  <si>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</si>
  <si>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</si>
  <si>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</si>
  <si>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</si>
  <si>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</si>
  <si>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</si>
  <si>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</si>
  <si>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</si>
  <si>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</si>
  <si>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</si>
  <si>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</si>
  <si>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</si>
  <si>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</si>
  <si>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</si>
  <si>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</si>
  <si>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</si>
  <si>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</si>
  <si>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</si>
  <si>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</si>
  <si>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</si>
  <si>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</si>
  <si>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</si>
  <si>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</si>
  <si>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</si>
  <si>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</si>
  <si>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</si>
  <si>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</si>
  <si>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</si>
  <si>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</si>
  <si>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</si>
  <si>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</si>
  <si>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</si>
  <si>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</si>
  <si>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</si>
  <si>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</si>
  <si>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</si>
  <si>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</si>
  <si>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</si>
  <si>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</si>
  <si>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</si>
  <si>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</si>
  <si>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</si>
  <si>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</si>
  <si>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</si>
  <si>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</si>
  <si>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</si>
  <si>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</si>
  <si>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</si>
  <si>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</si>
  <si>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</si>
  <si>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</si>
  <si>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</si>
  <si>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</si>
  <si>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</si>
  <si>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</si>
  <si>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</si>
  <si>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</si>
  <si>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</si>
  <si>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</si>
  <si>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</si>
  <si>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</si>
  <si>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</si>
  <si>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</si>
  <si>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</si>
  <si>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</si>
  <si>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</si>
  <si>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</si>
  <si>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</si>
  <si>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</si>
  <si>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</si>
  <si>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</si>
  <si>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</si>
  <si>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</si>
  <si>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</si>
  <si>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</si>
  <si>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</si>
  <si>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</si>
  <si>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</si>
  <si>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</si>
  <si>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</si>
  <si>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</si>
  <si>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</si>
  <si>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</si>
  <si>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</si>
  <si>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</si>
  <si>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</si>
  <si>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</si>
  <si>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</si>
  <si>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</si>
  <si>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</si>
  <si>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</si>
  <si>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</si>
  <si>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</si>
  <si>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</si>
  <si>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</si>
  <si>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</si>
  <si>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</si>
  <si>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</si>
  <si>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</si>
  <si>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</si>
  <si>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</si>
  <si>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</si>
  <si>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</si>
  <si>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</si>
  <si>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</si>
  <si>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</si>
  <si>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</si>
  <si>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</si>
  <si>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</si>
  <si>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</si>
  <si>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</si>
  <si>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</si>
  <si>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</si>
  <si>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</si>
  <si>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</si>
  <si>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</si>
  <si>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</si>
  <si>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</si>
  <si>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</si>
  <si>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</si>
  <si>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</si>
  <si>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</si>
  <si>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</si>
  <si>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</si>
  <si>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</si>
  <si>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</si>
  <si>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</si>
  <si>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</si>
  <si>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</si>
  <si>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</si>
  <si>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</si>
  <si>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</si>
  <si>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</si>
  <si>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</si>
  <si>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</si>
  <si>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</si>
  <si>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</si>
  <si>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</si>
  <si>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</si>
  <si>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</si>
  <si>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</si>
  <si>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</si>
  <si>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</si>
  <si>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</si>
  <si>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</si>
  <si>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</si>
  <si>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</si>
  <si>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</si>
  <si>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</si>
  <si>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</si>
  <si>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</si>
  <si>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</si>
  <si>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</si>
  <si>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</si>
  <si>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</si>
  <si>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</si>
  <si>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</si>
  <si>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</si>
  <si>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</si>
  <si>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</si>
  <si>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</si>
  <si>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</si>
  <si>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</si>
  <si>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</si>
  <si>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</si>
  <si>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</si>
  <si>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</si>
  <si>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</si>
  <si>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</si>
  <si>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</si>
  <si>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</si>
  <si>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</si>
  <si>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</si>
  <si>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</si>
  <si>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</si>
  <si>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</si>
  <si>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</si>
  <si>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</si>
  <si>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</si>
  <si>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</si>
  <si>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</si>
  <si>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</si>
  <si>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</si>
  <si>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</si>
  <si>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</si>
  <si>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</si>
  <si>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</si>
  <si>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</si>
  <si>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</si>
  <si>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</si>
  <si>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</si>
  <si>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</si>
  <si>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</si>
  <si>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</si>
  <si>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</si>
  <si>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</si>
  <si>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</si>
  <si>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</si>
  <si>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</si>
  <si>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</si>
  <si>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</si>
  <si>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</si>
  <si>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</si>
  <si>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</si>
  <si>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</si>
  <si>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</si>
  <si>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</si>
  <si>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</si>
  <si>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</si>
  <si>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</si>
  <si>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</si>
  <si>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</si>
  <si>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</si>
  <si>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</si>
  <si>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</si>
  <si>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</si>
  <si>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</si>
  <si>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</si>
  <si>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</si>
  <si>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</si>
  <si>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</si>
  <si>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</si>
  <si>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</si>
  <si>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</si>
  <si>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</si>
  <si>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</si>
  <si>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</si>
  <si>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</si>
  <si>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</si>
  <si>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</si>
  <si>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</si>
  <si>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</si>
  <si>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</si>
  <si>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</si>
  <si>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</si>
  <si>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</si>
  <si>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</si>
  <si>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</si>
  <si>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</si>
  <si>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</si>
  <si>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</si>
  <si>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</si>
  <si>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</si>
  <si>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</si>
  <si>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</si>
  <si>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</si>
  <si>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</si>
  <si>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</si>
  <si>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</si>
  <si>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</si>
  <si>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</si>
  <si>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</si>
  <si>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</si>
  <si>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</si>
  <si>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</si>
  <si>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</si>
  <si>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</si>
  <si>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</si>
  <si>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</si>
  <si>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</si>
  <si>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</si>
  <si>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</si>
  <si>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</si>
  <si>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</si>
  <si>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</si>
  <si>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</si>
  <si>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</si>
  <si>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</si>
  <si>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</si>
  <si>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</si>
  <si>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</si>
  <si>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</si>
  <si>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</si>
  <si>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</si>
  <si>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</si>
  <si>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</si>
  <si>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</si>
  <si>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</si>
  <si>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</si>
  <si>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</si>
  <si>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</si>
  <si>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</si>
  <si>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</si>
  <si>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</si>
  <si>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</si>
  <si>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</si>
  <si>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</si>
  <si>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</si>
  <si>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</si>
  <si>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</si>
  <si>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</si>
  <si>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</si>
  <si>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</si>
  <si>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</si>
  <si>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</si>
  <si>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</si>
  <si>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</si>
  <si>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</si>
  <si>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</si>
  <si>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</si>
  <si>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</si>
  <si>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</si>
  <si>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</si>
  <si>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</si>
  <si>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</si>
  <si>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</si>
  <si>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</si>
  <si>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</si>
  <si>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</si>
  <si>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</si>
  <si>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</si>
  <si>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</si>
  <si>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</si>
  <si>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</si>
  <si>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</si>
  <si>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</si>
  <si>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</si>
  <si>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</si>
  <si>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</si>
  <si>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</si>
  <si>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</si>
  <si>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</si>
  <si>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</si>
  <si>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</si>
  <si>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</si>
  <si>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</si>
  <si>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</si>
  <si>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</si>
  <si>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</si>
  <si>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</si>
  <si>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</si>
  <si>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</si>
  <si>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</si>
  <si>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</si>
  <si>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</si>
  <si>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</si>
  <si>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</si>
  <si>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</si>
  <si>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</si>
  <si>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</si>
  <si>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</si>
  <si>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</si>
  <si>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</si>
  <si>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</si>
  <si>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</si>
  <si>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</si>
  <si>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</si>
  <si>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</si>
  <si>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</si>
  <si>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</si>
  <si>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</si>
  <si>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</si>
  <si>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</si>
  <si>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</si>
  <si>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</si>
  <si>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</si>
  <si>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</si>
  <si>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</si>
  <si>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</si>
  <si>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</si>
  <si>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</si>
  <si>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</si>
  <si>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Прочая закупка строительных материалов</t>
  </si>
  <si>
    <t>Увеличение стоимости строительных материалов</t>
  </si>
  <si>
    <t xml:space="preserve">Транспортные расходы </t>
  </si>
  <si>
    <t>Приобретение ГСМ</t>
  </si>
  <si>
    <t>14200S2650</t>
  </si>
  <si>
    <t>18 5 И1 64Д50</t>
  </si>
  <si>
    <t>18 5 И1 S4Д50</t>
  </si>
  <si>
    <t>Оплата проезда в учебный отпуск</t>
  </si>
  <si>
    <t>Приложение № 2
к постановлению главы 
№ 343  от «27»  мая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</si>
</sst>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9" fillId="0" borderId="6" xfId="0" applyNumberFormat="1" applyFont="1" applyFill="1" applyBorder="1" applyAlignment="1">
      <alignment vertical="top" wrapText="1"/>
    </xf>
    <xf numFmtId="43" fontId="1" fillId="0" borderId="2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3" fontId="0" fillId="2" borderId="2" xfId="0" applyNumberFormat="1" applyFont="1" applyFill="1" applyBorder="1" applyAlignment="1">
      <alignment vertical="top" wrapText="1"/>
    </xf>
    <xf numFmtId="43" fontId="0" fillId="2" borderId="6" xfId="0" applyNumberFormat="1" applyFont="1" applyFill="1" applyBorder="1" applyAlignment="1">
      <alignment vertical="top" wrapText="1"/>
    </xf>
    <xf numFmtId="43" fontId="0" fillId="2" borderId="17" xfId="0" applyNumberFormat="1" applyFont="1" applyFill="1" applyBorder="1" applyAlignment="1">
      <alignment vertical="top" wrapText="1"/>
    </xf>
    <xf numFmtId="43" fontId="3" fillId="2" borderId="7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8"/>
  <sheetViews>
    <sheetView tabSelected="1" view="pageBreakPreview" topLeftCell="A49" zoomScaleNormal="100" zoomScaleSheetLayoutView="100" workbookViewId="0">
      <selection activeCell="J17" sqref="J17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6"/>
    <col min="9" max="9" width="6.6640625" customWidth="1"/>
    <col min="10" max="10" width="17" customWidth="1"/>
    <col min="11" max="11" width="21.6640625" style="51" customWidth="1"/>
    <col min="12" max="12" width="21.5" style="51" customWidth="1"/>
    <col min="13" max="13" width="20.83203125" customWidth="1"/>
    <col min="14" max="14" width="20.33203125" customWidth="1"/>
    <col min="15" max="15" width="11.6640625" bestFit="1" customWidth="1"/>
    <col min="16" max="16" width="16" customWidth="1"/>
  </cols>
  <sheetData>
    <row r="1" spans="1:16">
      <c r="A1" t="s">
        <v>0</v>
      </c>
    </row>
    <row r="2" spans="1:16" ht="53.25" customHeight="1">
      <c r="A2" s="161" t="s">
        <v>427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31"/>
    </row>
    <row r="4" spans="1:16" ht="60" customHeight="1">
      <c r="A4" s="163" t="s">
        <v>384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6">
      <c r="A5" s="160" t="s">
        <v>1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385</v>
      </c>
      <c r="K6" s="52" t="s">
        <v>411</v>
      </c>
      <c r="L6" s="52" t="s">
        <v>392</v>
      </c>
      <c r="M6" s="29" t="s">
        <v>391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3">
        <v>297982750.29590005</v>
      </c>
      <c r="K7" s="53">
        <f>K8</f>
        <v>2789698.7</v>
      </c>
      <c r="L7" s="53">
        <f>L8</f>
        <v>3.0267983675003052E-9</v>
      </c>
      <c r="M7" s="32">
        <f>M8</f>
        <v>300772448.99589998</v>
      </c>
      <c r="N7" s="51">
        <f>J8+K8+L8</f>
        <v>300772448.99590003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4">
        <v>297982750.29590005</v>
      </c>
      <c r="K8" s="60">
        <f>K9+K242+K287+K358+K473+K496+K534+K581+K612+K625+K221</f>
        <v>2789698.7</v>
      </c>
      <c r="L8" s="54">
        <f>L9+L242+L287+L358+L473+L496+L534+L581+L612+L625+L221</f>
        <v>3.0267983675003052E-9</v>
      </c>
      <c r="M8" s="33">
        <f>M9+M242+M287+M358+M473+M496+M534+M581+M612+M625+M221</f>
        <v>300772448.99589998</v>
      </c>
      <c r="P8" s="14"/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25">
        <v>144356503.54589999</v>
      </c>
      <c r="K9" s="55">
        <f>K10+K19+K37+K119+K118</f>
        <v>0</v>
      </c>
      <c r="L9" s="25">
        <f>L10+L19+L37+L119+L118</f>
        <v>-607804.68999999994</v>
      </c>
      <c r="M9" s="34">
        <f>M10+M19+M37+M119+M118</f>
        <v>143748698.85589999</v>
      </c>
      <c r="N9" s="51">
        <f>J9-M9</f>
        <v>607804.68999999762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5494106.1900000004</v>
      </c>
      <c r="K10" s="56">
        <f t="shared" ref="K10:M15" si="0">K11</f>
        <v>0</v>
      </c>
      <c r="L10" s="56">
        <f t="shared" si="0"/>
        <v>0</v>
      </c>
      <c r="M10" s="35">
        <f t="shared" si="0"/>
        <v>5494106.1900000004</v>
      </c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5494106.1900000004</v>
      </c>
      <c r="K11" s="57">
        <f t="shared" si="0"/>
        <v>0</v>
      </c>
      <c r="L11" s="57">
        <f t="shared" si="0"/>
        <v>0</v>
      </c>
      <c r="M11" s="33">
        <f t="shared" si="0"/>
        <v>5494106.1900000004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7">
        <f t="shared" si="0"/>
        <v>0</v>
      </c>
      <c r="L12" s="57">
        <f t="shared" si="0"/>
        <v>0</v>
      </c>
      <c r="M12" s="33">
        <f t="shared" si="0"/>
        <v>5494106.1900000004</v>
      </c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7">
        <f t="shared" si="0"/>
        <v>0</v>
      </c>
      <c r="L13" s="57">
        <f t="shared" si="0"/>
        <v>0</v>
      </c>
      <c r="M13" s="33">
        <f t="shared" si="0"/>
        <v>5494106.1900000004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7">
        <f t="shared" si="0"/>
        <v>0</v>
      </c>
      <c r="L14" s="57">
        <f t="shared" si="0"/>
        <v>0</v>
      </c>
      <c r="M14" s="33">
        <f t="shared" si="0"/>
        <v>5494106.1900000004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7">
        <f t="shared" si="0"/>
        <v>0</v>
      </c>
      <c r="L15" s="57">
        <f t="shared" si="0"/>
        <v>0</v>
      </c>
      <c r="M15" s="33">
        <f t="shared" si="0"/>
        <v>5494106.1900000004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7">
        <f>K17+K18</f>
        <v>0</v>
      </c>
      <c r="L16" s="57">
        <f>L17+L18</f>
        <v>0</v>
      </c>
      <c r="M16" s="33">
        <f>M17+M18</f>
        <v>5494106.1900000004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4219743.62</v>
      </c>
      <c r="K17" s="63"/>
      <c r="L17" s="58"/>
      <c r="M17" s="30">
        <f>J17+K17+L17</f>
        <v>4219743.62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1274362.57</v>
      </c>
      <c r="K18" s="63"/>
      <c r="L18" s="58"/>
      <c r="M18" s="30">
        <f>J18+K18+L18</f>
        <v>1274362.57</v>
      </c>
    </row>
    <row r="19" spans="1:13" ht="63.75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9">
        <f t="shared" ref="K19:M25" si="1">K20</f>
        <v>0</v>
      </c>
      <c r="L19" s="59">
        <f t="shared" si="1"/>
        <v>0</v>
      </c>
      <c r="M19" s="35">
        <f t="shared" si="1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60">
        <f t="shared" si="1"/>
        <v>0</v>
      </c>
      <c r="L20" s="60">
        <f t="shared" si="1"/>
        <v>0</v>
      </c>
      <c r="M20" s="33">
        <f t="shared" si="1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60">
        <f t="shared" si="1"/>
        <v>0</v>
      </c>
      <c r="L21" s="54">
        <f t="shared" si="1"/>
        <v>0</v>
      </c>
      <c r="M21" s="33">
        <f t="shared" si="1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7">
        <f>K25+K23+K24</f>
        <v>0</v>
      </c>
      <c r="L22" s="57">
        <f>L25+L23+L24</f>
        <v>0</v>
      </c>
      <c r="M22" s="33">
        <f>M25+M23+M24</f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7">
        <v>1104</v>
      </c>
      <c r="J23" s="28">
        <v>4900</v>
      </c>
      <c r="K23" s="113"/>
      <c r="L23" s="61"/>
      <c r="M23" s="48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7">
        <v>1104</v>
      </c>
      <c r="J24" s="28">
        <v>67000</v>
      </c>
      <c r="K24" s="113"/>
      <c r="L24" s="61"/>
      <c r="M24" s="48">
        <f>J24+K24+L24</f>
        <v>67000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135614.94</v>
      </c>
      <c r="K25" s="60">
        <f t="shared" si="1"/>
        <v>0</v>
      </c>
      <c r="L25" s="54">
        <f t="shared" si="1"/>
        <v>0</v>
      </c>
      <c r="M25" s="33">
        <f t="shared" si="1"/>
        <v>135614.94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135614.94</v>
      </c>
      <c r="K26" s="60">
        <f>K27+K30</f>
        <v>0</v>
      </c>
      <c r="L26" s="54">
        <f>L27+L30</f>
        <v>0</v>
      </c>
      <c r="M26" s="33">
        <f>M27+M30</f>
        <v>135614.94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25500</v>
      </c>
      <c r="K27" s="60">
        <f t="shared" ref="K27:M28" si="2">K28</f>
        <v>0</v>
      </c>
      <c r="L27" s="60">
        <f t="shared" si="2"/>
        <v>0</v>
      </c>
      <c r="M27" s="33">
        <f t="shared" si="2"/>
        <v>25500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25500</v>
      </c>
      <c r="K28" s="62">
        <f t="shared" si="2"/>
        <v>0</v>
      </c>
      <c r="L28" s="62">
        <f t="shared" si="2"/>
        <v>0</v>
      </c>
      <c r="M28" s="36">
        <f t="shared" si="2"/>
        <v>25500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25500</v>
      </c>
      <c r="K29" s="63"/>
      <c r="L29" s="63"/>
      <c r="M29" s="30">
        <f>J29+K29+L29</f>
        <v>25500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110114.94</v>
      </c>
      <c r="K30" s="60">
        <f>K31+K33+K35</f>
        <v>0</v>
      </c>
      <c r="L30" s="60">
        <f>L31+L33+L35</f>
        <v>0</v>
      </c>
      <c r="M30" s="33">
        <f>M31+M33+M35</f>
        <v>110114.94</v>
      </c>
    </row>
    <row r="31" spans="1:13" ht="25.5">
      <c r="A31" s="5" t="s">
        <v>50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0</v>
      </c>
      <c r="J31" s="27">
        <v>0</v>
      </c>
      <c r="K31" s="62">
        <f>K32</f>
        <v>0</v>
      </c>
      <c r="L31" s="62">
        <f>L32</f>
        <v>0</v>
      </c>
      <c r="M31" s="36">
        <f>M32</f>
        <v>0</v>
      </c>
    </row>
    <row r="32" spans="1:13">
      <c r="A32" s="5" t="s">
        <v>52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53</v>
      </c>
      <c r="J32" s="27">
        <v>0</v>
      </c>
      <c r="K32" s="63"/>
      <c r="L32" s="63"/>
      <c r="M32" s="30">
        <f>J32+K32+L32</f>
        <v>0</v>
      </c>
    </row>
    <row r="33" spans="1:13" ht="25.5">
      <c r="A33" s="5" t="s">
        <v>44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0</v>
      </c>
      <c r="J33" s="27">
        <v>57648</v>
      </c>
      <c r="K33" s="62">
        <f>K34</f>
        <v>0</v>
      </c>
      <c r="L33" s="62">
        <f>L34</f>
        <v>0</v>
      </c>
      <c r="M33" s="36">
        <f>M34</f>
        <v>57648</v>
      </c>
    </row>
    <row r="34" spans="1:13" ht="25.5">
      <c r="A34" s="5" t="s">
        <v>46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47</v>
      </c>
      <c r="J34" s="27">
        <v>57648</v>
      </c>
      <c r="K34" s="63"/>
      <c r="L34" s="63"/>
      <c r="M34" s="30">
        <f>J34+K34+L34</f>
        <v>57648</v>
      </c>
    </row>
    <row r="35" spans="1:13" ht="38.25">
      <c r="A35" s="5" t="s">
        <v>54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0</v>
      </c>
      <c r="J35" s="27">
        <v>52466.94</v>
      </c>
      <c r="K35" s="62">
        <f>K36</f>
        <v>0</v>
      </c>
      <c r="L35" s="62">
        <f>L36</f>
        <v>0</v>
      </c>
      <c r="M35" s="36">
        <f>M36</f>
        <v>52466.94</v>
      </c>
    </row>
    <row r="36" spans="1:13" ht="51">
      <c r="A36" s="5" t="s">
        <v>56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57</v>
      </c>
      <c r="J36" s="40">
        <v>52466.94</v>
      </c>
      <c r="K36" s="64"/>
      <c r="L36" s="64"/>
      <c r="M36" s="41">
        <f>J36+K36+L36</f>
        <v>52466.94</v>
      </c>
    </row>
    <row r="37" spans="1:13" ht="76.5">
      <c r="A37" s="11" t="s">
        <v>58</v>
      </c>
      <c r="B37" s="12" t="s">
        <v>13</v>
      </c>
      <c r="C37" s="12" t="s">
        <v>15</v>
      </c>
      <c r="D37" s="12" t="s">
        <v>59</v>
      </c>
      <c r="E37" s="12" t="s">
        <v>0</v>
      </c>
      <c r="F37" s="12" t="s">
        <v>0</v>
      </c>
      <c r="G37" s="12" t="s">
        <v>0</v>
      </c>
      <c r="H37" s="12" t="s">
        <v>0</v>
      </c>
      <c r="I37" s="37" t="s">
        <v>0</v>
      </c>
      <c r="J37" s="35">
        <v>109163602.35999998</v>
      </c>
      <c r="K37" s="59">
        <f>K38+K46</f>
        <v>0</v>
      </c>
      <c r="L37" s="65">
        <f>L38+L46</f>
        <v>0</v>
      </c>
      <c r="M37" s="35">
        <f>M38+M46</f>
        <v>109163602.35999998</v>
      </c>
    </row>
    <row r="38" spans="1:13" ht="25.5">
      <c r="A38" s="3" t="s">
        <v>60</v>
      </c>
      <c r="B38" s="4" t="s">
        <v>13</v>
      </c>
      <c r="C38" s="4" t="s">
        <v>15</v>
      </c>
      <c r="D38" s="4" t="s">
        <v>59</v>
      </c>
      <c r="E38" s="4" t="s">
        <v>61</v>
      </c>
      <c r="F38" s="4" t="s">
        <v>0</v>
      </c>
      <c r="G38" s="4" t="s">
        <v>0</v>
      </c>
      <c r="H38" s="4" t="s">
        <v>0</v>
      </c>
      <c r="I38" s="38" t="s">
        <v>0</v>
      </c>
      <c r="J38" s="33">
        <v>269360</v>
      </c>
      <c r="K38" s="60">
        <f t="shared" ref="K38:M44" si="3">K39</f>
        <v>0</v>
      </c>
      <c r="L38" s="54">
        <f t="shared" si="3"/>
        <v>0</v>
      </c>
      <c r="M38" s="33">
        <f t="shared" si="3"/>
        <v>269360</v>
      </c>
    </row>
    <row r="39" spans="1:13" ht="25.5">
      <c r="A39" s="3" t="s">
        <v>62</v>
      </c>
      <c r="B39" s="4" t="s">
        <v>13</v>
      </c>
      <c r="C39" s="4" t="s">
        <v>15</v>
      </c>
      <c r="D39" s="4" t="s">
        <v>59</v>
      </c>
      <c r="E39" s="4" t="s">
        <v>63</v>
      </c>
      <c r="F39" s="4" t="s">
        <v>0</v>
      </c>
      <c r="G39" s="4" t="s">
        <v>0</v>
      </c>
      <c r="H39" s="4" t="s">
        <v>0</v>
      </c>
      <c r="I39" s="38" t="s">
        <v>0</v>
      </c>
      <c r="J39" s="33">
        <v>269360</v>
      </c>
      <c r="K39" s="60">
        <f t="shared" si="3"/>
        <v>0</v>
      </c>
      <c r="L39" s="54">
        <f t="shared" si="3"/>
        <v>0</v>
      </c>
      <c r="M39" s="33">
        <f t="shared" si="3"/>
        <v>269360</v>
      </c>
    </row>
    <row r="40" spans="1:13" ht="51">
      <c r="A40" s="3" t="s">
        <v>64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0</v>
      </c>
      <c r="G40" s="4" t="s">
        <v>0</v>
      </c>
      <c r="H40" s="4" t="s">
        <v>0</v>
      </c>
      <c r="I40" s="38" t="s">
        <v>0</v>
      </c>
      <c r="J40" s="33">
        <v>269360</v>
      </c>
      <c r="K40" s="60">
        <f t="shared" si="3"/>
        <v>0</v>
      </c>
      <c r="L40" s="54">
        <f t="shared" si="3"/>
        <v>0</v>
      </c>
      <c r="M40" s="33">
        <f t="shared" si="3"/>
        <v>269360</v>
      </c>
    </row>
    <row r="41" spans="1:13" ht="25.5">
      <c r="A41" s="3" t="s">
        <v>38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39</v>
      </c>
      <c r="G41" s="4" t="s">
        <v>0</v>
      </c>
      <c r="H41" s="4" t="s">
        <v>0</v>
      </c>
      <c r="I41" s="38" t="s">
        <v>0</v>
      </c>
      <c r="J41" s="33">
        <v>269360</v>
      </c>
      <c r="K41" s="60">
        <f t="shared" si="3"/>
        <v>0</v>
      </c>
      <c r="L41" s="54">
        <f t="shared" si="3"/>
        <v>0</v>
      </c>
      <c r="M41" s="33">
        <f t="shared" si="3"/>
        <v>269360</v>
      </c>
    </row>
    <row r="42" spans="1:13" ht="25.5">
      <c r="A42" s="3" t="s">
        <v>40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41</v>
      </c>
      <c r="G42" s="4" t="s">
        <v>0</v>
      </c>
      <c r="H42" s="4" t="s">
        <v>0</v>
      </c>
      <c r="I42" s="38" t="s">
        <v>0</v>
      </c>
      <c r="J42" s="33">
        <v>269360</v>
      </c>
      <c r="K42" s="60">
        <f t="shared" si="3"/>
        <v>0</v>
      </c>
      <c r="L42" s="54">
        <f t="shared" si="3"/>
        <v>0</v>
      </c>
      <c r="M42" s="33">
        <f t="shared" si="3"/>
        <v>269360</v>
      </c>
    </row>
    <row r="43" spans="1:13">
      <c r="A43" s="3" t="s">
        <v>48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49</v>
      </c>
      <c r="G43" s="4" t="s">
        <v>0</v>
      </c>
      <c r="H43" s="4" t="s">
        <v>0</v>
      </c>
      <c r="I43" s="38" t="s">
        <v>0</v>
      </c>
      <c r="J43" s="33">
        <v>269360</v>
      </c>
      <c r="K43" s="60">
        <f t="shared" si="3"/>
        <v>0</v>
      </c>
      <c r="L43" s="54">
        <f t="shared" si="3"/>
        <v>0</v>
      </c>
      <c r="M43" s="33">
        <f t="shared" si="3"/>
        <v>269360</v>
      </c>
    </row>
    <row r="44" spans="1:13">
      <c r="A44" s="5" t="s">
        <v>66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9" t="s">
        <v>0</v>
      </c>
      <c r="J44" s="36">
        <v>269360</v>
      </c>
      <c r="K44" s="62">
        <f t="shared" si="3"/>
        <v>0</v>
      </c>
      <c r="L44" s="66">
        <f t="shared" si="3"/>
        <v>0</v>
      </c>
      <c r="M44" s="36">
        <f t="shared" si="3"/>
        <v>269360</v>
      </c>
    </row>
    <row r="45" spans="1:13">
      <c r="A45" s="5" t="s">
        <v>68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9" t="s">
        <v>69</v>
      </c>
      <c r="J45" s="36">
        <v>269360</v>
      </c>
      <c r="K45" s="63"/>
      <c r="L45" s="58"/>
      <c r="M45" s="30">
        <f>J45+K45+L45</f>
        <v>269360</v>
      </c>
    </row>
    <row r="46" spans="1:13">
      <c r="A46" s="3" t="s">
        <v>18</v>
      </c>
      <c r="B46" s="4" t="s">
        <v>13</v>
      </c>
      <c r="C46" s="4" t="s">
        <v>15</v>
      </c>
      <c r="D46" s="4" t="s">
        <v>59</v>
      </c>
      <c r="E46" s="4" t="s">
        <v>19</v>
      </c>
      <c r="F46" s="4" t="s">
        <v>0</v>
      </c>
      <c r="G46" s="4" t="s">
        <v>0</v>
      </c>
      <c r="H46" s="4" t="s">
        <v>0</v>
      </c>
      <c r="I46" s="4" t="s">
        <v>0</v>
      </c>
      <c r="J46" s="42">
        <v>108894242.35999998</v>
      </c>
      <c r="K46" s="67">
        <f>K47+K111</f>
        <v>0</v>
      </c>
      <c r="L46" s="67">
        <f>L47+L111</f>
        <v>0</v>
      </c>
      <c r="M46" s="33">
        <f>M47+M111</f>
        <v>108894242.35999998</v>
      </c>
    </row>
    <row r="47" spans="1:13" ht="38.25">
      <c r="A47" s="3" t="s">
        <v>20</v>
      </c>
      <c r="B47" s="4" t="s">
        <v>13</v>
      </c>
      <c r="C47" s="4" t="s">
        <v>15</v>
      </c>
      <c r="D47" s="4" t="s">
        <v>59</v>
      </c>
      <c r="E47" s="4" t="s">
        <v>21</v>
      </c>
      <c r="F47" s="4" t="s">
        <v>0</v>
      </c>
      <c r="G47" s="4" t="s">
        <v>0</v>
      </c>
      <c r="H47" s="4" t="s">
        <v>0</v>
      </c>
      <c r="I47" s="4" t="s">
        <v>0</v>
      </c>
      <c r="J47" s="24">
        <v>107737574.35999998</v>
      </c>
      <c r="K47" s="57">
        <f>K48</f>
        <v>0</v>
      </c>
      <c r="L47" s="57">
        <f>L48</f>
        <v>0</v>
      </c>
      <c r="M47" s="33">
        <f>M48</f>
        <v>107737574.35999998</v>
      </c>
    </row>
    <row r="48" spans="1:13" ht="25.5">
      <c r="A48" s="3" t="s">
        <v>36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107737574.35999998</v>
      </c>
      <c r="K48" s="57">
        <f>K49+K67+K110+K109</f>
        <v>0</v>
      </c>
      <c r="L48" s="57">
        <f>L49+L67+L110+L109</f>
        <v>0</v>
      </c>
      <c r="M48" s="57">
        <f>M49+M67+M110+M109</f>
        <v>107737574.35999998</v>
      </c>
    </row>
    <row r="49" spans="1:14">
      <c r="A49" s="3" t="s">
        <v>24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25</v>
      </c>
      <c r="G49" s="4" t="s">
        <v>0</v>
      </c>
      <c r="H49" s="4" t="s">
        <v>0</v>
      </c>
      <c r="I49" s="4" t="s">
        <v>0</v>
      </c>
      <c r="J49" s="24">
        <v>95380541.179999992</v>
      </c>
      <c r="K49" s="57">
        <f>K50</f>
        <v>0</v>
      </c>
      <c r="L49" s="57">
        <f>L50</f>
        <v>0</v>
      </c>
      <c r="M49" s="33">
        <f>M50</f>
        <v>95380541.179999992</v>
      </c>
    </row>
    <row r="50" spans="1:14" ht="25.5">
      <c r="A50" s="3" t="s">
        <v>26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27</v>
      </c>
      <c r="G50" s="4" t="s">
        <v>0</v>
      </c>
      <c r="H50" s="4" t="s">
        <v>0</v>
      </c>
      <c r="I50" s="4" t="s">
        <v>0</v>
      </c>
      <c r="J50" s="24">
        <v>95380541.179999992</v>
      </c>
      <c r="K50" s="57">
        <f>K51+K54+K65</f>
        <v>0</v>
      </c>
      <c r="L50" s="57">
        <f>L51+L54+L65</f>
        <v>0</v>
      </c>
      <c r="M50" s="33">
        <f>M51+M54+M65</f>
        <v>95380541.179999992</v>
      </c>
    </row>
    <row r="51" spans="1:14">
      <c r="A51" s="3" t="s">
        <v>28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29</v>
      </c>
      <c r="G51" s="4" t="s">
        <v>0</v>
      </c>
      <c r="H51" s="4" t="s">
        <v>0</v>
      </c>
      <c r="I51" s="4" t="s">
        <v>0</v>
      </c>
      <c r="J51" s="24">
        <v>70448367.269999996</v>
      </c>
      <c r="K51" s="114">
        <f>K52+K53</f>
        <v>0</v>
      </c>
      <c r="L51" s="114">
        <f>L52+L53</f>
        <v>0</v>
      </c>
      <c r="M51" s="33">
        <f>M52+M53</f>
        <v>70448367.269999996</v>
      </c>
    </row>
    <row r="52" spans="1:14">
      <c r="A52" s="5" t="s">
        <v>30</v>
      </c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 t="s">
        <v>31</v>
      </c>
      <c r="H52" s="6" t="s">
        <v>0</v>
      </c>
      <c r="I52" s="6" t="s">
        <v>0</v>
      </c>
      <c r="J52" s="27">
        <v>70298367.269999996</v>
      </c>
      <c r="K52" s="63"/>
      <c r="L52" s="63">
        <f>70298367.27-J52</f>
        <v>0</v>
      </c>
      <c r="M52" s="30">
        <f>J52+K52+L52</f>
        <v>70298367.269999996</v>
      </c>
    </row>
    <row r="53" spans="1:14">
      <c r="A53" s="5"/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>
        <v>266</v>
      </c>
      <c r="H53" s="6"/>
      <c r="I53" s="6"/>
      <c r="J53" s="27">
        <v>150000</v>
      </c>
      <c r="K53" s="63"/>
      <c r="L53" s="134"/>
      <c r="M53" s="30">
        <f>J53+K53+L53</f>
        <v>150000</v>
      </c>
    </row>
    <row r="54" spans="1:14" ht="25.5">
      <c r="A54" s="3" t="s">
        <v>70</v>
      </c>
      <c r="B54" s="4" t="s">
        <v>13</v>
      </c>
      <c r="C54" s="4" t="s">
        <v>15</v>
      </c>
      <c r="D54" s="4" t="s">
        <v>59</v>
      </c>
      <c r="E54" s="4" t="s">
        <v>37</v>
      </c>
      <c r="F54" s="4" t="s">
        <v>71</v>
      </c>
      <c r="G54" s="4" t="s">
        <v>0</v>
      </c>
      <c r="H54" s="4" t="s">
        <v>0</v>
      </c>
      <c r="I54" s="4" t="s">
        <v>0</v>
      </c>
      <c r="J54" s="24">
        <v>3702844</v>
      </c>
      <c r="K54" s="67">
        <f>K55+K57+K60+K62+K63+K59</f>
        <v>0</v>
      </c>
      <c r="L54" s="67">
        <f>L55+L57+L60+L62+L63+L59</f>
        <v>0</v>
      </c>
      <c r="M54" s="33">
        <f>M55+M57+M60+M62+M63+M59</f>
        <v>3702844</v>
      </c>
      <c r="N54" s="14"/>
    </row>
    <row r="55" spans="1:14">
      <c r="A55" s="5" t="s">
        <v>72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0</v>
      </c>
      <c r="J55" s="27">
        <v>173500</v>
      </c>
      <c r="K55" s="69">
        <f>K56</f>
        <v>0</v>
      </c>
      <c r="L55" s="69">
        <f>L56</f>
        <v>0</v>
      </c>
      <c r="M55" s="36">
        <f>M56</f>
        <v>173500</v>
      </c>
    </row>
    <row r="56" spans="1:14">
      <c r="A56" s="5" t="s">
        <v>74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75</v>
      </c>
      <c r="J56" s="40">
        <v>173500</v>
      </c>
      <c r="K56" s="63"/>
      <c r="L56" s="58"/>
      <c r="M56" s="30">
        <f>J56+K56+L56</f>
        <v>173500</v>
      </c>
    </row>
    <row r="57" spans="1:14" ht="25.5">
      <c r="A57" s="5" t="s">
        <v>76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9" t="s">
        <v>0</v>
      </c>
      <c r="J57" s="36">
        <v>2563344</v>
      </c>
      <c r="K57" s="116">
        <f>K58</f>
        <v>0</v>
      </c>
      <c r="L57" s="69">
        <f>L58</f>
        <v>0</v>
      </c>
      <c r="M57" s="36">
        <f>M58</f>
        <v>2563344</v>
      </c>
    </row>
    <row r="58" spans="1:14">
      <c r="A58" s="5" t="s">
        <v>78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9" t="s">
        <v>79</v>
      </c>
      <c r="J58" s="36">
        <v>2563344</v>
      </c>
      <c r="K58" s="117"/>
      <c r="L58" s="58">
        <f>2563344-J58</f>
        <v>0</v>
      </c>
      <c r="M58" s="30">
        <f>J58+K58+L58</f>
        <v>2563344</v>
      </c>
    </row>
    <row r="59" spans="1:14">
      <c r="A59" s="49" t="s">
        <v>393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>
        <v>222</v>
      </c>
      <c r="H59" s="6" t="s">
        <v>0</v>
      </c>
      <c r="I59" s="39">
        <v>1125</v>
      </c>
      <c r="J59" s="36">
        <v>88000</v>
      </c>
      <c r="K59" s="63"/>
      <c r="L59" s="68"/>
      <c r="M59" s="30">
        <f>J59+K59+L59</f>
        <v>88000</v>
      </c>
    </row>
    <row r="60" spans="1:14">
      <c r="A60" s="5" t="s">
        <v>66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9" t="s">
        <v>0</v>
      </c>
      <c r="J60" s="36">
        <v>578000</v>
      </c>
      <c r="K60" s="135">
        <f>K61</f>
        <v>0</v>
      </c>
      <c r="L60" s="69">
        <f>L61</f>
        <v>0</v>
      </c>
      <c r="M60" s="36">
        <f>M61</f>
        <v>578000</v>
      </c>
    </row>
    <row r="61" spans="1:14">
      <c r="A61" s="5" t="s">
        <v>74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9" t="s">
        <v>75</v>
      </c>
      <c r="J61" s="36">
        <v>578000</v>
      </c>
      <c r="K61" s="117"/>
      <c r="L61" s="58"/>
      <c r="M61" s="30">
        <f>J61+K61+L61</f>
        <v>578000</v>
      </c>
    </row>
    <row r="62" spans="1:14">
      <c r="A62" s="5" t="s">
        <v>387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>
        <v>226</v>
      </c>
      <c r="H62" s="6"/>
      <c r="I62" s="6">
        <v>1140</v>
      </c>
      <c r="J62" s="50">
        <v>50000</v>
      </c>
      <c r="K62" s="63"/>
      <c r="L62" s="58"/>
      <c r="M62" s="30">
        <f>J62+K62+L62</f>
        <v>50000</v>
      </c>
    </row>
    <row r="63" spans="1:14" ht="25.5">
      <c r="A63" s="15" t="s">
        <v>80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0</v>
      </c>
      <c r="J63" s="27">
        <v>250000</v>
      </c>
      <c r="K63" s="69">
        <f>K64</f>
        <v>0</v>
      </c>
      <c r="L63" s="69">
        <f>L64</f>
        <v>0</v>
      </c>
      <c r="M63" s="36">
        <f>M64</f>
        <v>250000</v>
      </c>
    </row>
    <row r="64" spans="1:14">
      <c r="A64" s="5" t="s">
        <v>82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83</v>
      </c>
      <c r="J64" s="27">
        <v>250000</v>
      </c>
      <c r="K64" s="63"/>
      <c r="L64" s="58"/>
      <c r="M64" s="30">
        <f>J64+K64+L64</f>
        <v>250000</v>
      </c>
    </row>
    <row r="65" spans="1:13" ht="63.75">
      <c r="A65" s="3" t="s">
        <v>84</v>
      </c>
      <c r="B65" s="4" t="s">
        <v>13</v>
      </c>
      <c r="C65" s="4" t="s">
        <v>15</v>
      </c>
      <c r="D65" s="4" t="s">
        <v>59</v>
      </c>
      <c r="E65" s="4" t="s">
        <v>37</v>
      </c>
      <c r="F65" s="4" t="s">
        <v>85</v>
      </c>
      <c r="G65" s="4" t="s">
        <v>0</v>
      </c>
      <c r="H65" s="4" t="s">
        <v>0</v>
      </c>
      <c r="I65" s="4" t="s">
        <v>0</v>
      </c>
      <c r="J65" s="24">
        <v>21229329.91</v>
      </c>
      <c r="K65" s="57">
        <f>K66</f>
        <v>0</v>
      </c>
      <c r="L65" s="57">
        <f>L66</f>
        <v>0</v>
      </c>
      <c r="M65" s="33">
        <f>M66</f>
        <v>21229329.91</v>
      </c>
    </row>
    <row r="66" spans="1:13" ht="25.5">
      <c r="A66" s="5" t="s">
        <v>32</v>
      </c>
      <c r="B66" s="6" t="s">
        <v>13</v>
      </c>
      <c r="C66" s="6" t="s">
        <v>15</v>
      </c>
      <c r="D66" s="6" t="s">
        <v>59</v>
      </c>
      <c r="E66" s="6" t="s">
        <v>37</v>
      </c>
      <c r="F66" s="6" t="s">
        <v>85</v>
      </c>
      <c r="G66" s="6" t="s">
        <v>33</v>
      </c>
      <c r="H66" s="6" t="s">
        <v>0</v>
      </c>
      <c r="I66" s="6" t="s">
        <v>0</v>
      </c>
      <c r="J66" s="27">
        <v>21229329.91</v>
      </c>
      <c r="K66" s="63"/>
      <c r="L66" s="58">
        <f>21229329.91-J66</f>
        <v>0</v>
      </c>
      <c r="M66" s="30">
        <f>J66+K66+L66</f>
        <v>21229329.91</v>
      </c>
    </row>
    <row r="67" spans="1:13" ht="25.5">
      <c r="A67" s="3" t="s">
        <v>38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39</v>
      </c>
      <c r="G67" s="4" t="s">
        <v>0</v>
      </c>
      <c r="H67" s="4" t="s">
        <v>0</v>
      </c>
      <c r="I67" s="4" t="s">
        <v>0</v>
      </c>
      <c r="J67" s="24">
        <v>12091033.18</v>
      </c>
      <c r="K67" s="57">
        <f>K68</f>
        <v>0</v>
      </c>
      <c r="L67" s="57">
        <f>L68</f>
        <v>0</v>
      </c>
      <c r="M67" s="33">
        <f>M68</f>
        <v>12091033.18</v>
      </c>
    </row>
    <row r="68" spans="1:13" ht="25.5">
      <c r="A68" s="3" t="s">
        <v>40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41</v>
      </c>
      <c r="G68" s="4" t="s">
        <v>0</v>
      </c>
      <c r="H68" s="4" t="s">
        <v>0</v>
      </c>
      <c r="I68" s="4" t="s">
        <v>0</v>
      </c>
      <c r="J68" s="24">
        <v>12091033.18</v>
      </c>
      <c r="K68" s="57">
        <f>K69+K81</f>
        <v>0</v>
      </c>
      <c r="L68" s="57">
        <f>L69+L81</f>
        <v>0</v>
      </c>
      <c r="M68" s="33">
        <f>M69+M81</f>
        <v>12091033.18</v>
      </c>
    </row>
    <row r="69" spans="1:13" ht="25.5">
      <c r="A69" s="3" t="s">
        <v>42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43</v>
      </c>
      <c r="G69" s="4" t="s">
        <v>0</v>
      </c>
      <c r="H69" s="4" t="s">
        <v>0</v>
      </c>
      <c r="I69" s="4" t="s">
        <v>0</v>
      </c>
      <c r="J69" s="24">
        <v>2883237.66</v>
      </c>
      <c r="K69" s="57">
        <f>K70+K71+K73+K75+K77+K79</f>
        <v>0</v>
      </c>
      <c r="L69" s="57">
        <f>L70+L71+L73+L75+L77+L79</f>
        <v>0</v>
      </c>
      <c r="M69" s="33">
        <f>M70+M71+M73+M75+M77+M79</f>
        <v>2883237.66</v>
      </c>
    </row>
    <row r="70" spans="1:13">
      <c r="A70" s="5" t="s">
        <v>86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87</v>
      </c>
      <c r="H70" s="6" t="s">
        <v>0</v>
      </c>
      <c r="I70" s="6" t="s">
        <v>0</v>
      </c>
      <c r="J70" s="27">
        <v>672512.04</v>
      </c>
      <c r="K70" s="118"/>
      <c r="L70" s="58"/>
      <c r="M70" s="30">
        <f>J70+K70+L70</f>
        <v>672512.04</v>
      </c>
    </row>
    <row r="71" spans="1:13" ht="25.5">
      <c r="A71" s="5" t="s">
        <v>88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0</v>
      </c>
      <c r="J71" s="27">
        <v>351000</v>
      </c>
      <c r="K71" s="69">
        <f>K72</f>
        <v>0</v>
      </c>
      <c r="L71" s="69">
        <f>L72</f>
        <v>0</v>
      </c>
      <c r="M71" s="36">
        <f>M72</f>
        <v>351000</v>
      </c>
    </row>
    <row r="72" spans="1:13" ht="25.5">
      <c r="A72" s="5" t="s">
        <v>90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91</v>
      </c>
      <c r="J72" s="27">
        <v>351000</v>
      </c>
      <c r="K72" s="63"/>
      <c r="L72" s="58"/>
      <c r="M72" s="30">
        <f>J72+K72+L72</f>
        <v>351000</v>
      </c>
    </row>
    <row r="73" spans="1:13">
      <c r="A73" s="5" t="s">
        <v>66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0</v>
      </c>
      <c r="J73" s="27">
        <v>1228224.6000000001</v>
      </c>
      <c r="K73" s="69">
        <f>K74</f>
        <v>0</v>
      </c>
      <c r="L73" s="69">
        <f>L74</f>
        <v>0</v>
      </c>
      <c r="M73" s="36">
        <f>M74</f>
        <v>1228224.6000000001</v>
      </c>
    </row>
    <row r="74" spans="1:13" ht="25.5">
      <c r="A74" s="5" t="s">
        <v>92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93</v>
      </c>
      <c r="J74" s="27">
        <v>1228224.6000000001</v>
      </c>
      <c r="K74" s="63"/>
      <c r="L74" s="58">
        <f>1228224.6-J74</f>
        <v>0</v>
      </c>
      <c r="M74" s="30">
        <f>J74+K74+L74</f>
        <v>1228224.6000000001</v>
      </c>
    </row>
    <row r="75" spans="1:13">
      <c r="A75" s="5" t="s">
        <v>94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0</v>
      </c>
      <c r="J75" s="27">
        <v>207161.52000000002</v>
      </c>
      <c r="K75" s="69">
        <f>K76</f>
        <v>0</v>
      </c>
      <c r="L75" s="69">
        <f>L76</f>
        <v>0</v>
      </c>
      <c r="M75" s="36">
        <f>M76</f>
        <v>207161.52000000002</v>
      </c>
    </row>
    <row r="76" spans="1:13" ht="25.5">
      <c r="A76" s="5" t="s">
        <v>96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97</v>
      </c>
      <c r="J76" s="27">
        <v>207161.52000000002</v>
      </c>
      <c r="K76" s="63"/>
      <c r="L76" s="58">
        <f>207161.52-J76</f>
        <v>0</v>
      </c>
      <c r="M76" s="30">
        <f>J76+K76+L76</f>
        <v>207161.52000000002</v>
      </c>
    </row>
    <row r="77" spans="1:13" ht="25.5">
      <c r="A77" s="5" t="s">
        <v>44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0</v>
      </c>
      <c r="J77" s="27">
        <v>424339.5</v>
      </c>
      <c r="K77" s="69">
        <f>K78</f>
        <v>0</v>
      </c>
      <c r="L77" s="69">
        <f>L78</f>
        <v>0</v>
      </c>
      <c r="M77" s="36">
        <f>M78</f>
        <v>424339.5</v>
      </c>
    </row>
    <row r="78" spans="1:13" ht="25.5">
      <c r="A78" s="5" t="s">
        <v>46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47</v>
      </c>
      <c r="J78" s="27">
        <v>424339.5</v>
      </c>
      <c r="K78" s="63"/>
      <c r="L78" s="58">
        <f>424339.5-J78</f>
        <v>0</v>
      </c>
      <c r="M78" s="30">
        <f>J78+K78+L78</f>
        <v>424339.5</v>
      </c>
    </row>
    <row r="79" spans="1:13" ht="63.75" hidden="1">
      <c r="A79" s="5" t="s">
        <v>98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0</v>
      </c>
      <c r="J79" s="27">
        <v>0</v>
      </c>
      <c r="K79" s="63"/>
      <c r="L79" s="58"/>
      <c r="M79" s="30">
        <f>J79+K79+L79</f>
        <v>0</v>
      </c>
    </row>
    <row r="80" spans="1:13" ht="25.5" hidden="1">
      <c r="A80" s="5" t="s">
        <v>92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93</v>
      </c>
      <c r="J80" s="27">
        <v>0</v>
      </c>
      <c r="K80" s="63"/>
      <c r="L80" s="58"/>
      <c r="M80" s="30">
        <f>J80+K80+L80</f>
        <v>0</v>
      </c>
    </row>
    <row r="81" spans="1:13">
      <c r="A81" s="3" t="s">
        <v>48</v>
      </c>
      <c r="B81" s="4" t="s">
        <v>13</v>
      </c>
      <c r="C81" s="4" t="s">
        <v>15</v>
      </c>
      <c r="D81" s="4" t="s">
        <v>59</v>
      </c>
      <c r="E81" s="4" t="s">
        <v>37</v>
      </c>
      <c r="F81" s="4" t="s">
        <v>49</v>
      </c>
      <c r="G81" s="4" t="s">
        <v>0</v>
      </c>
      <c r="H81" s="4" t="s">
        <v>0</v>
      </c>
      <c r="I81" s="4" t="s">
        <v>0</v>
      </c>
      <c r="J81" s="24">
        <v>9207795.5199999996</v>
      </c>
      <c r="K81" s="57">
        <f>K82+K83+K85+K93+K97+K101++K103+K105+K107</f>
        <v>0</v>
      </c>
      <c r="L81" s="57">
        <f>L82+L83+L85+L93+L97+L101++L103+L105+L107</f>
        <v>0</v>
      </c>
      <c r="M81" s="33">
        <f>M82+M83+M85+M93+M97+M101++M103+M105+M107</f>
        <v>9207795.5199999996</v>
      </c>
    </row>
    <row r="82" spans="1:13">
      <c r="A82" s="5" t="s">
        <v>86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87</v>
      </c>
      <c r="H82" s="6" t="s">
        <v>0</v>
      </c>
      <c r="I82" s="6" t="s">
        <v>0</v>
      </c>
      <c r="J82" s="27">
        <v>220000</v>
      </c>
      <c r="K82" s="63"/>
      <c r="L82" s="58"/>
      <c r="M82" s="30">
        <f>J82+K82+L82</f>
        <v>220000</v>
      </c>
    </row>
    <row r="83" spans="1:13">
      <c r="A83" s="5" t="s">
        <v>100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0</v>
      </c>
      <c r="J83" s="27">
        <v>0</v>
      </c>
      <c r="K83" s="69">
        <f>K84</f>
        <v>0</v>
      </c>
      <c r="L83" s="69">
        <f>L84</f>
        <v>0</v>
      </c>
      <c r="M83" s="36">
        <f>M84</f>
        <v>0</v>
      </c>
    </row>
    <row r="84" spans="1:13" ht="25.5">
      <c r="A84" s="5" t="s">
        <v>102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103</v>
      </c>
      <c r="J84" s="27">
        <v>0</v>
      </c>
      <c r="K84" s="63"/>
      <c r="L84" s="58"/>
      <c r="M84" s="30">
        <f>J84+K84+L84</f>
        <v>0</v>
      </c>
    </row>
    <row r="85" spans="1:13">
      <c r="A85" s="5" t="s">
        <v>104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0</v>
      </c>
      <c r="J85" s="27">
        <v>2624711.5</v>
      </c>
      <c r="K85" s="69">
        <f>K86+K88+K90+K91+K92+K87+K89</f>
        <v>0</v>
      </c>
      <c r="L85" s="27">
        <f>L86+L88+L90+L91+L92+L87+L89</f>
        <v>0</v>
      </c>
      <c r="M85" s="36">
        <f>M86+M88+M90+M91+M92+M87+M89</f>
        <v>2624711.5</v>
      </c>
    </row>
    <row r="86" spans="1:13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107</v>
      </c>
      <c r="J86" s="27">
        <v>0</v>
      </c>
      <c r="K86" s="63"/>
      <c r="L86" s="58"/>
      <c r="M86" s="30">
        <f t="shared" ref="M86:M92" si="4">J86+K86+L86</f>
        <v>0</v>
      </c>
    </row>
    <row r="87" spans="1:13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107</v>
      </c>
      <c r="J87" s="27">
        <v>1562885.98</v>
      </c>
      <c r="K87" s="63"/>
      <c r="L87" s="58">
        <f>1562885.98-J87</f>
        <v>0</v>
      </c>
      <c r="M87" s="30">
        <f t="shared" si="4"/>
        <v>1562885.98</v>
      </c>
    </row>
    <row r="88" spans="1:13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109</v>
      </c>
      <c r="J88" s="27">
        <v>732857.9</v>
      </c>
      <c r="K88" s="63"/>
      <c r="L88" s="58"/>
      <c r="M88" s="30">
        <f t="shared" si="4"/>
        <v>732857.9</v>
      </c>
    </row>
    <row r="89" spans="1:13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244</v>
      </c>
      <c r="G89" s="6" t="s">
        <v>105</v>
      </c>
      <c r="H89" s="6" t="s">
        <v>0</v>
      </c>
      <c r="I89" s="6" t="s">
        <v>109</v>
      </c>
      <c r="J89" s="27">
        <v>0</v>
      </c>
      <c r="K89" s="63"/>
      <c r="L89" s="58">
        <f>78941.82-78941.82</f>
        <v>0</v>
      </c>
      <c r="M89" s="30">
        <f t="shared" si="4"/>
        <v>0</v>
      </c>
    </row>
    <row r="90" spans="1:13" ht="25.5">
      <c r="A90" s="5" t="s">
        <v>110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111</v>
      </c>
      <c r="J90" s="27">
        <v>246306.78</v>
      </c>
      <c r="K90" s="63"/>
      <c r="L90" s="58"/>
      <c r="M90" s="30">
        <f t="shared" si="4"/>
        <v>246306.78</v>
      </c>
    </row>
    <row r="91" spans="1:13" ht="25.5">
      <c r="A91" s="5" t="s">
        <v>112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113</v>
      </c>
      <c r="J91" s="27">
        <v>67660.84</v>
      </c>
      <c r="K91" s="63"/>
      <c r="L91" s="58"/>
      <c r="M91" s="30">
        <f t="shared" si="4"/>
        <v>67660.84</v>
      </c>
    </row>
    <row r="92" spans="1:13">
      <c r="A92" s="5" t="s">
        <v>114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115</v>
      </c>
      <c r="J92" s="27">
        <v>15000</v>
      </c>
      <c r="K92" s="63"/>
      <c r="L92" s="58"/>
      <c r="M92" s="30">
        <f t="shared" si="4"/>
        <v>15000</v>
      </c>
    </row>
    <row r="93" spans="1:13" ht="25.5">
      <c r="A93" s="5" t="s">
        <v>88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0</v>
      </c>
      <c r="J93" s="27">
        <v>1202537.2999999998</v>
      </c>
      <c r="K93" s="69">
        <f>K94+K95+K96</f>
        <v>0</v>
      </c>
      <c r="L93" s="69">
        <f>L94+L95+L96</f>
        <v>-10540</v>
      </c>
      <c r="M93" s="36">
        <f>M94+M95+M96</f>
        <v>1191997.2999999998</v>
      </c>
    </row>
    <row r="94" spans="1:13">
      <c r="A94" s="5" t="s">
        <v>116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117</v>
      </c>
      <c r="J94" s="27">
        <v>215800</v>
      </c>
      <c r="K94" s="63"/>
      <c r="L94" s="157">
        <v>-10540</v>
      </c>
      <c r="M94" s="30">
        <f>J94+K94+L94</f>
        <v>205260</v>
      </c>
    </row>
    <row r="95" spans="1:13">
      <c r="A95" s="5" t="s">
        <v>118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119</v>
      </c>
      <c r="J95" s="27">
        <v>405216.6</v>
      </c>
      <c r="K95" s="63"/>
      <c r="L95" s="58"/>
      <c r="M95" s="30">
        <f>J95+K95+L95</f>
        <v>405216.6</v>
      </c>
    </row>
    <row r="96" spans="1:13" ht="25.5">
      <c r="A96" s="5" t="s">
        <v>90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91</v>
      </c>
      <c r="J96" s="27">
        <v>581520.69999999995</v>
      </c>
      <c r="K96" s="63"/>
      <c r="L96" s="58"/>
      <c r="M96" s="30">
        <f>J96+K96+L96</f>
        <v>581520.69999999995</v>
      </c>
    </row>
    <row r="97" spans="1:14">
      <c r="A97" s="5" t="s">
        <v>66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0</v>
      </c>
      <c r="J97" s="27">
        <v>2586883.3200000003</v>
      </c>
      <c r="K97" s="69">
        <f>K98+K99+K100</f>
        <v>0</v>
      </c>
      <c r="L97" s="69">
        <f>L98+L99+L100</f>
        <v>0</v>
      </c>
      <c r="M97" s="36">
        <f>M98+M99+M100</f>
        <v>2586883.3200000003</v>
      </c>
    </row>
    <row r="98" spans="1:14">
      <c r="A98" s="5" t="s">
        <v>74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75</v>
      </c>
      <c r="J98" s="27">
        <v>578000</v>
      </c>
      <c r="K98" s="63"/>
      <c r="L98" s="58"/>
      <c r="M98" s="30">
        <f>J98+K98+L98</f>
        <v>578000</v>
      </c>
    </row>
    <row r="99" spans="1:14" ht="25.5">
      <c r="A99" s="5" t="s">
        <v>120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121</v>
      </c>
      <c r="J99" s="27">
        <v>50000</v>
      </c>
      <c r="K99" s="63"/>
      <c r="L99" s="58"/>
      <c r="M99" s="30">
        <f>J99+K99+L99</f>
        <v>50000</v>
      </c>
    </row>
    <row r="100" spans="1:14">
      <c r="A100" s="5" t="s">
        <v>122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123</v>
      </c>
      <c r="J100" s="27">
        <v>1958883.32</v>
      </c>
      <c r="K100" s="63"/>
      <c r="L100" s="58"/>
      <c r="M100" s="30">
        <f>J100+K100+L100</f>
        <v>1958883.32</v>
      </c>
    </row>
    <row r="101" spans="1:14">
      <c r="A101" s="5" t="s">
        <v>124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0</v>
      </c>
      <c r="J101" s="27">
        <v>7000</v>
      </c>
      <c r="K101" s="69">
        <f>K102</f>
        <v>0</v>
      </c>
      <c r="L101" s="69">
        <f>L102</f>
        <v>0</v>
      </c>
      <c r="M101" s="36">
        <f>M102</f>
        <v>7000</v>
      </c>
    </row>
    <row r="102" spans="1:14">
      <c r="A102" s="5" t="s">
        <v>126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127</v>
      </c>
      <c r="J102" s="27">
        <v>7000</v>
      </c>
      <c r="K102" s="63"/>
      <c r="L102" s="58"/>
      <c r="M102" s="30">
        <f>J102+K102+L102</f>
        <v>7000</v>
      </c>
    </row>
    <row r="103" spans="1:14">
      <c r="A103" s="5" t="s">
        <v>94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0</v>
      </c>
      <c r="J103" s="27">
        <v>128200</v>
      </c>
      <c r="K103" s="69">
        <f>K104</f>
        <v>0</v>
      </c>
      <c r="L103" s="69">
        <f>L104</f>
        <v>0</v>
      </c>
      <c r="M103" s="36">
        <f>M104</f>
        <v>128200</v>
      </c>
    </row>
    <row r="104" spans="1:14">
      <c r="A104" s="5" t="s">
        <v>128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97</v>
      </c>
      <c r="J104" s="27">
        <v>128200</v>
      </c>
      <c r="K104" s="63"/>
      <c r="L104" s="58"/>
      <c r="M104" s="30">
        <f>J104+K104+L104</f>
        <v>128200</v>
      </c>
    </row>
    <row r="105" spans="1:14" ht="25.5">
      <c r="A105" s="5" t="s">
        <v>129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" t="s">
        <v>0</v>
      </c>
      <c r="I105" s="6" t="s">
        <v>0</v>
      </c>
      <c r="J105" s="27">
        <v>1344414.4</v>
      </c>
      <c r="K105" s="69">
        <f>K106</f>
        <v>0</v>
      </c>
      <c r="L105" s="69">
        <f>L106</f>
        <v>0</v>
      </c>
      <c r="M105" s="36">
        <f>M106</f>
        <v>1344414.4</v>
      </c>
    </row>
    <row r="106" spans="1:14" ht="25.5">
      <c r="A106" s="5" t="s">
        <v>131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72" t="s">
        <v>0</v>
      </c>
      <c r="I106" s="72" t="s">
        <v>132</v>
      </c>
      <c r="J106" s="40">
        <v>1344414.4</v>
      </c>
      <c r="K106" s="64"/>
      <c r="L106" s="58">
        <f>1344414.4-J106</f>
        <v>0</v>
      </c>
      <c r="M106" s="30">
        <f>J106+K106+L106</f>
        <v>1344414.4</v>
      </c>
      <c r="N106" s="145"/>
    </row>
    <row r="107" spans="1:14" ht="25.5">
      <c r="A107" s="5" t="s">
        <v>44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9" t="s">
        <v>45</v>
      </c>
      <c r="H107" s="77" t="s">
        <v>0</v>
      </c>
      <c r="I107" s="77" t="s">
        <v>0</v>
      </c>
      <c r="J107" s="36">
        <v>1094049</v>
      </c>
      <c r="K107" s="62">
        <f>K108</f>
        <v>0</v>
      </c>
      <c r="L107" s="116">
        <f>L108</f>
        <v>10540</v>
      </c>
      <c r="M107" s="36">
        <f>M108</f>
        <v>1104589</v>
      </c>
    </row>
    <row r="108" spans="1:14" ht="25.5">
      <c r="A108" s="5" t="s">
        <v>46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9" t="s">
        <v>45</v>
      </c>
      <c r="H108" s="77" t="s">
        <v>0</v>
      </c>
      <c r="I108" s="77" t="s">
        <v>47</v>
      </c>
      <c r="J108" s="36">
        <v>1094049</v>
      </c>
      <c r="K108" s="63"/>
      <c r="L108" s="158">
        <v>10540</v>
      </c>
      <c r="M108" s="30">
        <f>J108+K108+L108</f>
        <v>1104589</v>
      </c>
      <c r="N108" s="145"/>
    </row>
    <row r="109" spans="1:14">
      <c r="A109" s="5"/>
      <c r="B109" s="6" t="s">
        <v>13</v>
      </c>
      <c r="C109" s="6" t="s">
        <v>15</v>
      </c>
      <c r="D109" s="6" t="s">
        <v>59</v>
      </c>
      <c r="E109" s="6" t="s">
        <v>37</v>
      </c>
      <c r="F109" s="6">
        <v>321</v>
      </c>
      <c r="G109" s="39">
        <v>264</v>
      </c>
      <c r="H109" s="77"/>
      <c r="I109" s="77"/>
      <c r="J109" s="36">
        <v>0</v>
      </c>
      <c r="K109" s="63"/>
      <c r="L109" s="63">
        <f>132276-132276</f>
        <v>0</v>
      </c>
      <c r="M109" s="30">
        <f>J109+K109+L109</f>
        <v>0</v>
      </c>
      <c r="N109" s="152"/>
    </row>
    <row r="110" spans="1:14">
      <c r="A110" s="49" t="s">
        <v>406</v>
      </c>
      <c r="B110" s="6" t="s">
        <v>13</v>
      </c>
      <c r="C110" s="6" t="s">
        <v>15</v>
      </c>
      <c r="D110" s="6" t="s">
        <v>59</v>
      </c>
      <c r="E110" s="6" t="s">
        <v>37</v>
      </c>
      <c r="F110" s="6">
        <v>321</v>
      </c>
      <c r="G110" s="39">
        <v>265</v>
      </c>
      <c r="H110" s="77" t="s">
        <v>0</v>
      </c>
      <c r="I110" s="77">
        <v>1124</v>
      </c>
      <c r="J110" s="36">
        <v>266000</v>
      </c>
      <c r="K110" s="63"/>
      <c r="L110" s="63"/>
      <c r="M110" s="30">
        <f>J110+K110+L110</f>
        <v>266000</v>
      </c>
    </row>
    <row r="111" spans="1:14">
      <c r="A111" s="3" t="s">
        <v>133</v>
      </c>
      <c r="B111" s="4" t="s">
        <v>13</v>
      </c>
      <c r="C111" s="4" t="s">
        <v>15</v>
      </c>
      <c r="D111" s="4" t="s">
        <v>59</v>
      </c>
      <c r="E111" s="4" t="s">
        <v>134</v>
      </c>
      <c r="F111" s="4" t="s">
        <v>0</v>
      </c>
      <c r="G111" s="38" t="s">
        <v>0</v>
      </c>
      <c r="H111" s="29" t="s">
        <v>0</v>
      </c>
      <c r="I111" s="29" t="s">
        <v>0</v>
      </c>
      <c r="J111" s="33">
        <v>1156668</v>
      </c>
      <c r="K111" s="131">
        <f t="shared" ref="K111:M116" si="5">K112</f>
        <v>0</v>
      </c>
      <c r="L111" s="147">
        <f t="shared" si="5"/>
        <v>0</v>
      </c>
      <c r="M111" s="99">
        <f t="shared" si="5"/>
        <v>1156668</v>
      </c>
    </row>
    <row r="112" spans="1:14" ht="51">
      <c r="A112" s="3" t="s">
        <v>135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0</v>
      </c>
      <c r="G112" s="4" t="s">
        <v>0</v>
      </c>
      <c r="H112" s="98" t="s">
        <v>0</v>
      </c>
      <c r="I112" s="98" t="s">
        <v>0</v>
      </c>
      <c r="J112" s="42">
        <v>1156668</v>
      </c>
      <c r="K112" s="67">
        <f t="shared" si="5"/>
        <v>0</v>
      </c>
      <c r="L112" s="57">
        <f t="shared" si="5"/>
        <v>0</v>
      </c>
      <c r="M112" s="33">
        <f t="shared" si="5"/>
        <v>1156668</v>
      </c>
    </row>
    <row r="113" spans="1:14" ht="25.5">
      <c r="A113" s="3" t="s">
        <v>137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138</v>
      </c>
      <c r="G113" s="4" t="s">
        <v>0</v>
      </c>
      <c r="H113" s="4" t="s">
        <v>0</v>
      </c>
      <c r="I113" s="4" t="s">
        <v>0</v>
      </c>
      <c r="J113" s="24">
        <v>1156668</v>
      </c>
      <c r="K113" s="57">
        <f t="shared" si="5"/>
        <v>0</v>
      </c>
      <c r="L113" s="57">
        <f t="shared" si="5"/>
        <v>0</v>
      </c>
      <c r="M113" s="33">
        <f t="shared" si="5"/>
        <v>1156668</v>
      </c>
    </row>
    <row r="114" spans="1:14" ht="25.5">
      <c r="A114" s="3" t="s">
        <v>139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140</v>
      </c>
      <c r="G114" s="4" t="s">
        <v>0</v>
      </c>
      <c r="H114" s="4" t="s">
        <v>0</v>
      </c>
      <c r="I114" s="4" t="s">
        <v>0</v>
      </c>
      <c r="J114" s="24">
        <v>1156668</v>
      </c>
      <c r="K114" s="57">
        <f t="shared" si="5"/>
        <v>0</v>
      </c>
      <c r="L114" s="57">
        <f t="shared" si="5"/>
        <v>0</v>
      </c>
      <c r="M114" s="33">
        <f t="shared" si="5"/>
        <v>1156668</v>
      </c>
    </row>
    <row r="115" spans="1:14" ht="25.5">
      <c r="A115" s="3" t="s">
        <v>141</v>
      </c>
      <c r="B115" s="4" t="s">
        <v>13</v>
      </c>
      <c r="C115" s="4" t="s">
        <v>15</v>
      </c>
      <c r="D115" s="4" t="s">
        <v>59</v>
      </c>
      <c r="E115" s="4" t="s">
        <v>136</v>
      </c>
      <c r="F115" s="4" t="s">
        <v>142</v>
      </c>
      <c r="G115" s="4" t="s">
        <v>0</v>
      </c>
      <c r="H115" s="4" t="s">
        <v>0</v>
      </c>
      <c r="I115" s="4" t="s">
        <v>0</v>
      </c>
      <c r="J115" s="24">
        <v>1156668</v>
      </c>
      <c r="K115" s="57">
        <f t="shared" si="5"/>
        <v>0</v>
      </c>
      <c r="L115" s="57">
        <f t="shared" si="5"/>
        <v>0</v>
      </c>
      <c r="M115" s="33">
        <f t="shared" si="5"/>
        <v>1156668</v>
      </c>
    </row>
    <row r="116" spans="1:14" ht="38.25">
      <c r="A116" s="5" t="s">
        <v>143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6" t="s">
        <v>0</v>
      </c>
      <c r="J116" s="27">
        <v>1156668</v>
      </c>
      <c r="K116" s="69">
        <f t="shared" si="5"/>
        <v>0</v>
      </c>
      <c r="L116" s="69">
        <f t="shared" si="5"/>
        <v>0</v>
      </c>
      <c r="M116" s="36">
        <f t="shared" si="5"/>
        <v>1156668</v>
      </c>
    </row>
    <row r="117" spans="1:14" ht="25.5">
      <c r="A117" s="5" t="s">
        <v>145</v>
      </c>
      <c r="B117" s="6" t="s">
        <v>13</v>
      </c>
      <c r="C117" s="6" t="s">
        <v>15</v>
      </c>
      <c r="D117" s="6" t="s">
        <v>59</v>
      </c>
      <c r="E117" s="6" t="s">
        <v>136</v>
      </c>
      <c r="F117" s="6" t="s">
        <v>142</v>
      </c>
      <c r="G117" s="6" t="s">
        <v>144</v>
      </c>
      <c r="H117" s="6" t="s">
        <v>0</v>
      </c>
      <c r="I117" s="72" t="s">
        <v>146</v>
      </c>
      <c r="J117" s="40">
        <v>1156668</v>
      </c>
      <c r="K117" s="64"/>
      <c r="L117" s="70">
        <f>1024392-J117+132276</f>
        <v>0</v>
      </c>
      <c r="M117" s="41">
        <f>J117+K117+L117</f>
        <v>1156668</v>
      </c>
      <c r="N117" s="153"/>
    </row>
    <row r="118" spans="1:14" ht="25.5">
      <c r="A118" s="11" t="s">
        <v>177</v>
      </c>
      <c r="B118" s="12" t="s">
        <v>13</v>
      </c>
      <c r="C118" s="12" t="s">
        <v>15</v>
      </c>
      <c r="D118" s="12">
        <v>11</v>
      </c>
      <c r="E118" s="12" t="s">
        <v>178</v>
      </c>
      <c r="F118" s="12">
        <v>870</v>
      </c>
      <c r="G118" s="12">
        <v>200</v>
      </c>
      <c r="H118" s="37"/>
      <c r="I118" s="79"/>
      <c r="J118" s="35">
        <v>1497086.3399999999</v>
      </c>
      <c r="K118" s="80"/>
      <c r="L118" s="80"/>
      <c r="M118" s="81">
        <f>J118+K118+L118</f>
        <v>1497086.3399999999</v>
      </c>
    </row>
    <row r="119" spans="1:14">
      <c r="A119" s="11" t="s">
        <v>147</v>
      </c>
      <c r="B119" s="12" t="s">
        <v>13</v>
      </c>
      <c r="C119" s="12" t="s">
        <v>15</v>
      </c>
      <c r="D119" s="12">
        <v>13</v>
      </c>
      <c r="E119" s="12" t="s">
        <v>0</v>
      </c>
      <c r="F119" s="12" t="s">
        <v>0</v>
      </c>
      <c r="G119" s="12" t="s">
        <v>0</v>
      </c>
      <c r="H119" s="12" t="s">
        <v>0</v>
      </c>
      <c r="I119" s="73" t="s">
        <v>0</v>
      </c>
      <c r="J119" s="74">
        <v>27994193.7159</v>
      </c>
      <c r="K119" s="75">
        <f>K120+K134+K158</f>
        <v>0</v>
      </c>
      <c r="L119" s="74">
        <f>L120+L134+L158</f>
        <v>-607804.68999999994</v>
      </c>
      <c r="M119" s="76">
        <f>M120+M134+M158</f>
        <v>27386389.025899999</v>
      </c>
      <c r="N119" s="14">
        <f>J119-M119</f>
        <v>607804.69000000134</v>
      </c>
    </row>
    <row r="120" spans="1:14">
      <c r="A120" s="3" t="s">
        <v>149</v>
      </c>
      <c r="B120" s="4" t="s">
        <v>13</v>
      </c>
      <c r="C120" s="4" t="s">
        <v>15</v>
      </c>
      <c r="D120" s="4" t="s">
        <v>148</v>
      </c>
      <c r="E120" s="4" t="s">
        <v>150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7">
        <f t="shared" ref="K120:M124" si="6">K121</f>
        <v>0</v>
      </c>
      <c r="L120" s="57">
        <f t="shared" si="6"/>
        <v>0</v>
      </c>
      <c r="M120" s="33">
        <f t="shared" si="6"/>
        <v>500000</v>
      </c>
    </row>
    <row r="121" spans="1:14" ht="51">
      <c r="A121" s="3" t="s">
        <v>151</v>
      </c>
      <c r="B121" s="4" t="s">
        <v>13</v>
      </c>
      <c r="C121" s="4" t="s">
        <v>15</v>
      </c>
      <c r="D121" s="4" t="s">
        <v>148</v>
      </c>
      <c r="E121" s="4" t="s">
        <v>152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7">
        <f t="shared" si="6"/>
        <v>0</v>
      </c>
      <c r="L121" s="57">
        <f t="shared" si="6"/>
        <v>0</v>
      </c>
      <c r="M121" s="33">
        <f t="shared" si="6"/>
        <v>500000</v>
      </c>
    </row>
    <row r="122" spans="1:14" ht="51">
      <c r="A122" s="3" t="s">
        <v>153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0</v>
      </c>
      <c r="G122" s="4" t="s">
        <v>0</v>
      </c>
      <c r="H122" s="4" t="s">
        <v>0</v>
      </c>
      <c r="I122" s="4" t="s">
        <v>0</v>
      </c>
      <c r="J122" s="24">
        <v>500000</v>
      </c>
      <c r="K122" s="57">
        <f t="shared" si="6"/>
        <v>0</v>
      </c>
      <c r="L122" s="57">
        <f t="shared" si="6"/>
        <v>0</v>
      </c>
      <c r="M122" s="33">
        <f t="shared" si="6"/>
        <v>500000</v>
      </c>
    </row>
    <row r="123" spans="1:14" ht="25.5">
      <c r="A123" s="3" t="s">
        <v>38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39</v>
      </c>
      <c r="G123" s="4" t="s">
        <v>0</v>
      </c>
      <c r="H123" s="4" t="s">
        <v>0</v>
      </c>
      <c r="I123" s="4" t="s">
        <v>0</v>
      </c>
      <c r="J123" s="24">
        <v>500000</v>
      </c>
      <c r="K123" s="57">
        <f t="shared" si="6"/>
        <v>0</v>
      </c>
      <c r="L123" s="57">
        <f t="shared" si="6"/>
        <v>0</v>
      </c>
      <c r="M123" s="33">
        <f t="shared" si="6"/>
        <v>500000</v>
      </c>
    </row>
    <row r="124" spans="1:14" ht="25.5">
      <c r="A124" s="3" t="s">
        <v>40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41</v>
      </c>
      <c r="G124" s="4" t="s">
        <v>0</v>
      </c>
      <c r="H124" s="4" t="s">
        <v>0</v>
      </c>
      <c r="I124" s="4" t="s">
        <v>0</v>
      </c>
      <c r="J124" s="24">
        <v>500000</v>
      </c>
      <c r="K124" s="57">
        <f t="shared" si="6"/>
        <v>0</v>
      </c>
      <c r="L124" s="57">
        <f t="shared" si="6"/>
        <v>0</v>
      </c>
      <c r="M124" s="33">
        <f t="shared" si="6"/>
        <v>500000</v>
      </c>
    </row>
    <row r="125" spans="1:14">
      <c r="A125" s="3" t="s">
        <v>48</v>
      </c>
      <c r="B125" s="4" t="s">
        <v>13</v>
      </c>
      <c r="C125" s="4" t="s">
        <v>15</v>
      </c>
      <c r="D125" s="4" t="s">
        <v>148</v>
      </c>
      <c r="E125" s="4" t="s">
        <v>154</v>
      </c>
      <c r="F125" s="4" t="s">
        <v>49</v>
      </c>
      <c r="G125" s="4" t="s">
        <v>0</v>
      </c>
      <c r="H125" s="4" t="s">
        <v>0</v>
      </c>
      <c r="I125" s="4" t="s">
        <v>0</v>
      </c>
      <c r="J125" s="24">
        <v>500000</v>
      </c>
      <c r="K125" s="57">
        <f>K126+K128+K130+K132</f>
        <v>0</v>
      </c>
      <c r="L125" s="57">
        <f>L126+L128+L130+L132</f>
        <v>0</v>
      </c>
      <c r="M125" s="33">
        <f>M126+M128+M130+M132</f>
        <v>500000</v>
      </c>
    </row>
    <row r="126" spans="1:14">
      <c r="A126" s="5" t="s">
        <v>100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0</v>
      </c>
      <c r="J126" s="27">
        <v>320000</v>
      </c>
      <c r="K126" s="69">
        <f>K127</f>
        <v>0</v>
      </c>
      <c r="L126" s="69">
        <f>L127</f>
        <v>0</v>
      </c>
      <c r="M126" s="36">
        <f>M127</f>
        <v>320000</v>
      </c>
    </row>
    <row r="127" spans="1:14" ht="25.5">
      <c r="A127" s="5" t="s">
        <v>102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101</v>
      </c>
      <c r="H127" s="6" t="s">
        <v>0</v>
      </c>
      <c r="I127" s="6" t="s">
        <v>103</v>
      </c>
      <c r="J127" s="27">
        <v>320000</v>
      </c>
      <c r="K127" s="63"/>
      <c r="L127" s="58"/>
      <c r="M127" s="30">
        <f>J127+K127+L127</f>
        <v>320000</v>
      </c>
    </row>
    <row r="128" spans="1:14">
      <c r="A128" s="5" t="s">
        <v>66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0</v>
      </c>
      <c r="J128" s="27">
        <v>0</v>
      </c>
      <c r="K128" s="69">
        <f>K129</f>
        <v>0</v>
      </c>
      <c r="L128" s="69">
        <f>L129</f>
        <v>0</v>
      </c>
      <c r="M128" s="36">
        <f>M129</f>
        <v>0</v>
      </c>
    </row>
    <row r="129" spans="1:14">
      <c r="A129" s="5" t="s">
        <v>122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67</v>
      </c>
      <c r="H129" s="6" t="s">
        <v>0</v>
      </c>
      <c r="I129" s="6" t="s">
        <v>123</v>
      </c>
      <c r="J129" s="27">
        <v>0</v>
      </c>
      <c r="K129" s="63"/>
      <c r="L129" s="58"/>
      <c r="M129" s="30">
        <f>J129+K129+L129</f>
        <v>0</v>
      </c>
    </row>
    <row r="130" spans="1:14">
      <c r="A130" s="5" t="s">
        <v>94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0</v>
      </c>
      <c r="J130" s="27">
        <v>0</v>
      </c>
      <c r="K130" s="69">
        <f>K131</f>
        <v>0</v>
      </c>
      <c r="L130" s="69">
        <f>L131</f>
        <v>0</v>
      </c>
      <c r="M130" s="36">
        <f>M131</f>
        <v>0</v>
      </c>
    </row>
    <row r="131" spans="1:14">
      <c r="A131" s="5" t="s">
        <v>128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95</v>
      </c>
      <c r="H131" s="6" t="s">
        <v>0</v>
      </c>
      <c r="I131" s="6" t="s">
        <v>97</v>
      </c>
      <c r="J131" s="27">
        <v>0</v>
      </c>
      <c r="K131" s="63"/>
      <c r="L131" s="58"/>
      <c r="M131" s="30">
        <f>J131+K131+L131</f>
        <v>0</v>
      </c>
    </row>
    <row r="132" spans="1:14" ht="38.25">
      <c r="A132" s="5" t="s">
        <v>155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0</v>
      </c>
      <c r="J132" s="27">
        <v>180000</v>
      </c>
      <c r="K132" s="69">
        <f>K133</f>
        <v>0</v>
      </c>
      <c r="L132" s="69">
        <f>L133</f>
        <v>0</v>
      </c>
      <c r="M132" s="36">
        <f>M133</f>
        <v>180000</v>
      </c>
    </row>
    <row r="133" spans="1:14">
      <c r="A133" s="5" t="s">
        <v>157</v>
      </c>
      <c r="B133" s="6" t="s">
        <v>13</v>
      </c>
      <c r="C133" s="6" t="s">
        <v>15</v>
      </c>
      <c r="D133" s="6" t="s">
        <v>148</v>
      </c>
      <c r="E133" s="6" t="s">
        <v>154</v>
      </c>
      <c r="F133" s="6" t="s">
        <v>49</v>
      </c>
      <c r="G133" s="6" t="s">
        <v>156</v>
      </c>
      <c r="H133" s="6" t="s">
        <v>0</v>
      </c>
      <c r="I133" s="6" t="s">
        <v>158</v>
      </c>
      <c r="J133" s="27">
        <v>180000</v>
      </c>
      <c r="K133" s="63"/>
      <c r="L133" s="58"/>
      <c r="M133" s="30">
        <f>J133+K133+L133</f>
        <v>180000</v>
      </c>
    </row>
    <row r="134" spans="1:14" ht="25.5">
      <c r="A134" s="3" t="s">
        <v>159</v>
      </c>
      <c r="B134" s="4" t="s">
        <v>13</v>
      </c>
      <c r="C134" s="4" t="s">
        <v>15</v>
      </c>
      <c r="D134" s="4" t="s">
        <v>148</v>
      </c>
      <c r="E134" s="4" t="s">
        <v>160</v>
      </c>
      <c r="F134" s="4" t="s">
        <v>0</v>
      </c>
      <c r="G134" s="4" t="s">
        <v>0</v>
      </c>
      <c r="H134" s="4" t="s">
        <v>0</v>
      </c>
      <c r="I134" s="4" t="s">
        <v>0</v>
      </c>
      <c r="J134" s="24">
        <v>6998618.1999999993</v>
      </c>
      <c r="K134" s="57">
        <f>K135</f>
        <v>0</v>
      </c>
      <c r="L134" s="57">
        <f>L135</f>
        <v>-148104.69</v>
      </c>
      <c r="M134" s="33">
        <f>M135</f>
        <v>6850513.5099999998</v>
      </c>
    </row>
    <row r="135" spans="1:14" ht="25.5">
      <c r="A135" s="3" t="s">
        <v>161</v>
      </c>
      <c r="B135" s="4" t="s">
        <v>13</v>
      </c>
      <c r="C135" s="4" t="s">
        <v>15</v>
      </c>
      <c r="D135" s="4" t="s">
        <v>148</v>
      </c>
      <c r="E135" s="4" t="s">
        <v>162</v>
      </c>
      <c r="F135" s="4" t="s">
        <v>0</v>
      </c>
      <c r="G135" s="4" t="s">
        <v>0</v>
      </c>
      <c r="H135" s="4" t="s">
        <v>0</v>
      </c>
      <c r="I135" s="4" t="s">
        <v>0</v>
      </c>
      <c r="J135" s="24">
        <v>6998618.1999999993</v>
      </c>
      <c r="K135" s="57">
        <f>K136+K152</f>
        <v>0</v>
      </c>
      <c r="L135" s="57">
        <f>L136+L152</f>
        <v>-148104.69</v>
      </c>
      <c r="M135" s="33">
        <f>M136+M152</f>
        <v>6850513.5099999998</v>
      </c>
    </row>
    <row r="136" spans="1:14" ht="25.5">
      <c r="A136" s="3" t="s">
        <v>163</v>
      </c>
      <c r="B136" s="4" t="s">
        <v>13</v>
      </c>
      <c r="C136" s="4" t="s">
        <v>15</v>
      </c>
      <c r="D136" s="4" t="s">
        <v>148</v>
      </c>
      <c r="E136" s="4" t="s">
        <v>164</v>
      </c>
      <c r="F136" s="4" t="s">
        <v>0</v>
      </c>
      <c r="G136" s="4" t="s">
        <v>0</v>
      </c>
      <c r="H136" s="4" t="s">
        <v>0</v>
      </c>
      <c r="I136" s="4" t="s">
        <v>0</v>
      </c>
      <c r="J136" s="24">
        <v>6812618.1999999993</v>
      </c>
      <c r="K136" s="57">
        <f>K137+K147</f>
        <v>0</v>
      </c>
      <c r="L136" s="57">
        <f>L137+L147</f>
        <v>-148104.69</v>
      </c>
      <c r="M136" s="33">
        <f>M137+M147</f>
        <v>6664513.5099999998</v>
      </c>
    </row>
    <row r="137" spans="1:14" ht="25.5">
      <c r="A137" s="3" t="s">
        <v>38</v>
      </c>
      <c r="B137" s="4" t="s">
        <v>13</v>
      </c>
      <c r="C137" s="4" t="s">
        <v>15</v>
      </c>
      <c r="D137" s="4" t="s">
        <v>148</v>
      </c>
      <c r="E137" s="4" t="s">
        <v>164</v>
      </c>
      <c r="F137" s="4" t="s">
        <v>39</v>
      </c>
      <c r="G137" s="4" t="s">
        <v>0</v>
      </c>
      <c r="H137" s="4" t="s">
        <v>0</v>
      </c>
      <c r="I137" s="4" t="s">
        <v>0</v>
      </c>
      <c r="J137" s="24">
        <v>5480877.1499999994</v>
      </c>
      <c r="K137" s="57">
        <f t="shared" ref="K137:M138" si="7">K138</f>
        <v>0</v>
      </c>
      <c r="L137" s="57">
        <f t="shared" si="7"/>
        <v>-148104.69</v>
      </c>
      <c r="M137" s="33">
        <f t="shared" si="7"/>
        <v>5332772.46</v>
      </c>
    </row>
    <row r="138" spans="1:14" ht="25.5">
      <c r="A138" s="3" t="s">
        <v>40</v>
      </c>
      <c r="B138" s="4" t="s">
        <v>13</v>
      </c>
      <c r="C138" s="4" t="s">
        <v>15</v>
      </c>
      <c r="D138" s="4" t="s">
        <v>148</v>
      </c>
      <c r="E138" s="4" t="s">
        <v>164</v>
      </c>
      <c r="F138" s="4" t="s">
        <v>41</v>
      </c>
      <c r="G138" s="4" t="s">
        <v>0</v>
      </c>
      <c r="H138" s="4" t="s">
        <v>0</v>
      </c>
      <c r="I138" s="4" t="s">
        <v>0</v>
      </c>
      <c r="J138" s="24">
        <v>5480877.1499999994</v>
      </c>
      <c r="K138" s="57">
        <f t="shared" si="7"/>
        <v>0</v>
      </c>
      <c r="L138" s="57">
        <f t="shared" si="7"/>
        <v>-148104.69</v>
      </c>
      <c r="M138" s="33">
        <f t="shared" si="7"/>
        <v>5332772.46</v>
      </c>
    </row>
    <row r="139" spans="1:14">
      <c r="A139" s="3" t="s">
        <v>48</v>
      </c>
      <c r="B139" s="4" t="s">
        <v>13</v>
      </c>
      <c r="C139" s="4" t="s">
        <v>15</v>
      </c>
      <c r="D139" s="4" t="s">
        <v>148</v>
      </c>
      <c r="E139" s="4" t="s">
        <v>164</v>
      </c>
      <c r="F139" s="4" t="s">
        <v>49</v>
      </c>
      <c r="G139" s="4" t="s">
        <v>0</v>
      </c>
      <c r="H139" s="4" t="s">
        <v>0</v>
      </c>
      <c r="I139" s="4" t="s">
        <v>0</v>
      </c>
      <c r="J139" s="24">
        <v>5480877.1499999994</v>
      </c>
      <c r="K139" s="57">
        <f>K140+K143+K146</f>
        <v>0</v>
      </c>
      <c r="L139" s="57">
        <f>L140+L143+L146</f>
        <v>-148104.69</v>
      </c>
      <c r="M139" s="57">
        <f>M140+M143+M146</f>
        <v>5332772.46</v>
      </c>
    </row>
    <row r="140" spans="1:14" ht="25.5">
      <c r="A140" s="5" t="s">
        <v>88</v>
      </c>
      <c r="B140" s="6" t="s">
        <v>13</v>
      </c>
      <c r="C140" s="6" t="s">
        <v>15</v>
      </c>
      <c r="D140" s="6" t="s">
        <v>148</v>
      </c>
      <c r="E140" s="6" t="s">
        <v>164</v>
      </c>
      <c r="F140" s="6" t="s">
        <v>49</v>
      </c>
      <c r="G140" s="6" t="s">
        <v>89</v>
      </c>
      <c r="H140" s="6" t="s">
        <v>0</v>
      </c>
      <c r="I140" s="6" t="s">
        <v>0</v>
      </c>
      <c r="J140" s="27">
        <v>3911640.7199999997</v>
      </c>
      <c r="K140" s="69">
        <f>K141+K142</f>
        <v>0</v>
      </c>
      <c r="L140" s="69">
        <f>L141+L142</f>
        <v>0</v>
      </c>
      <c r="M140" s="36">
        <f>M141+M142</f>
        <v>3911640.7199999997</v>
      </c>
      <c r="N140" s="14"/>
    </row>
    <row r="141" spans="1:14">
      <c r="A141" s="5" t="s">
        <v>116</v>
      </c>
      <c r="B141" s="6" t="s">
        <v>13</v>
      </c>
      <c r="C141" s="6" t="s">
        <v>15</v>
      </c>
      <c r="D141" s="6" t="s">
        <v>148</v>
      </c>
      <c r="E141" s="6" t="s">
        <v>164</v>
      </c>
      <c r="F141" s="6" t="s">
        <v>49</v>
      </c>
      <c r="G141" s="6" t="s">
        <v>89</v>
      </c>
      <c r="H141" s="6" t="s">
        <v>0</v>
      </c>
      <c r="I141" s="6" t="s">
        <v>117</v>
      </c>
      <c r="J141" s="27">
        <v>2385040.7199999997</v>
      </c>
      <c r="K141" s="63"/>
      <c r="L141" s="58"/>
      <c r="M141" s="30">
        <f>J141+K141+L141</f>
        <v>2385040.7199999997</v>
      </c>
      <c r="N141" s="14"/>
    </row>
    <row r="142" spans="1:14" ht="25.5">
      <c r="A142" s="5" t="s">
        <v>90</v>
      </c>
      <c r="B142" s="6" t="s">
        <v>13</v>
      </c>
      <c r="C142" s="6" t="s">
        <v>15</v>
      </c>
      <c r="D142" s="6" t="s">
        <v>148</v>
      </c>
      <c r="E142" s="6" t="s">
        <v>164</v>
      </c>
      <c r="F142" s="6" t="s">
        <v>49</v>
      </c>
      <c r="G142" s="6" t="s">
        <v>89</v>
      </c>
      <c r="H142" s="6" t="s">
        <v>0</v>
      </c>
      <c r="I142" s="6" t="s">
        <v>91</v>
      </c>
      <c r="J142" s="27">
        <v>1526600</v>
      </c>
      <c r="K142" s="63"/>
      <c r="L142" s="58"/>
      <c r="M142" s="30">
        <f>J142+K142+L142</f>
        <v>1526600</v>
      </c>
    </row>
    <row r="143" spans="1:14">
      <c r="A143" s="5" t="s">
        <v>66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67</v>
      </c>
      <c r="H143" s="6" t="s">
        <v>0</v>
      </c>
      <c r="I143" s="6" t="s">
        <v>0</v>
      </c>
      <c r="J143" s="40">
        <v>1419236.43</v>
      </c>
      <c r="K143" s="40">
        <f>K145+K144</f>
        <v>0</v>
      </c>
      <c r="L143" s="40">
        <f>L145+L144</f>
        <v>-148104.69</v>
      </c>
      <c r="M143" s="36">
        <f>M145+M144</f>
        <v>1271131.74</v>
      </c>
    </row>
    <row r="144" spans="1:14">
      <c r="A144" s="5" t="s">
        <v>66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67</v>
      </c>
      <c r="H144" s="6"/>
      <c r="I144" s="39">
        <v>1130</v>
      </c>
      <c r="J144" s="36">
        <v>943250</v>
      </c>
      <c r="K144" s="62"/>
      <c r="L144" s="66"/>
      <c r="M144" s="30">
        <f>J144+K144+L144</f>
        <v>943250</v>
      </c>
    </row>
    <row r="145" spans="1:13">
      <c r="A145" s="5" t="s">
        <v>122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67</v>
      </c>
      <c r="H145" s="6" t="s">
        <v>0</v>
      </c>
      <c r="I145" s="39" t="s">
        <v>123</v>
      </c>
      <c r="J145" s="36">
        <v>475986.43</v>
      </c>
      <c r="K145" s="63"/>
      <c r="L145" s="58">
        <f>-148104.69</f>
        <v>-148104.69</v>
      </c>
      <c r="M145" s="30">
        <f>J145+K145+L145</f>
        <v>327881.74</v>
      </c>
    </row>
    <row r="146" spans="1:13" ht="25.5">
      <c r="A146" s="5" t="s">
        <v>401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>
        <v>310</v>
      </c>
      <c r="H146" s="6" t="s">
        <v>0</v>
      </c>
      <c r="I146" s="39">
        <v>1116</v>
      </c>
      <c r="J146" s="36">
        <v>150000</v>
      </c>
      <c r="K146" s="63"/>
      <c r="L146" s="58"/>
      <c r="M146" s="30">
        <f>J146+K146+L146</f>
        <v>150000</v>
      </c>
    </row>
    <row r="147" spans="1:13">
      <c r="A147" s="3" t="s">
        <v>165</v>
      </c>
      <c r="B147" s="4" t="s">
        <v>13</v>
      </c>
      <c r="C147" s="4" t="s">
        <v>15</v>
      </c>
      <c r="D147" s="4" t="s">
        <v>148</v>
      </c>
      <c r="E147" s="4" t="s">
        <v>164</v>
      </c>
      <c r="F147" s="4" t="s">
        <v>166</v>
      </c>
      <c r="G147" s="4" t="s">
        <v>0</v>
      </c>
      <c r="H147" s="4" t="s">
        <v>0</v>
      </c>
      <c r="I147" s="38" t="s">
        <v>0</v>
      </c>
      <c r="J147" s="33">
        <v>1331741.05</v>
      </c>
      <c r="K147" s="60">
        <f t="shared" ref="K147:M150" si="8">K148</f>
        <v>0</v>
      </c>
      <c r="L147" s="54">
        <f t="shared" si="8"/>
        <v>0</v>
      </c>
      <c r="M147" s="33">
        <f t="shared" si="8"/>
        <v>1331741.05</v>
      </c>
    </row>
    <row r="148" spans="1:13">
      <c r="A148" s="3" t="s">
        <v>167</v>
      </c>
      <c r="B148" s="4" t="s">
        <v>13</v>
      </c>
      <c r="C148" s="4" t="s">
        <v>15</v>
      </c>
      <c r="D148" s="4" t="s">
        <v>148</v>
      </c>
      <c r="E148" s="4" t="s">
        <v>164</v>
      </c>
      <c r="F148" s="4" t="s">
        <v>168</v>
      </c>
      <c r="G148" s="4" t="s">
        <v>0</v>
      </c>
      <c r="H148" s="4" t="s">
        <v>0</v>
      </c>
      <c r="I148" s="38" t="s">
        <v>0</v>
      </c>
      <c r="J148" s="33">
        <v>1331741.05</v>
      </c>
      <c r="K148" s="60">
        <f t="shared" si="8"/>
        <v>0</v>
      </c>
      <c r="L148" s="54">
        <f t="shared" si="8"/>
        <v>0</v>
      </c>
      <c r="M148" s="33">
        <f t="shared" si="8"/>
        <v>1331741.05</v>
      </c>
    </row>
    <row r="149" spans="1:13" ht="25.5">
      <c r="A149" s="3" t="s">
        <v>169</v>
      </c>
      <c r="B149" s="4" t="s">
        <v>13</v>
      </c>
      <c r="C149" s="4" t="s">
        <v>15</v>
      </c>
      <c r="D149" s="4" t="s">
        <v>148</v>
      </c>
      <c r="E149" s="4" t="s">
        <v>164</v>
      </c>
      <c r="F149" s="4" t="s">
        <v>170</v>
      </c>
      <c r="G149" s="4" t="s">
        <v>0</v>
      </c>
      <c r="H149" s="4" t="s">
        <v>0</v>
      </c>
      <c r="I149" s="4" t="s">
        <v>0</v>
      </c>
      <c r="J149" s="42">
        <v>1331741.05</v>
      </c>
      <c r="K149" s="67">
        <f t="shared" si="8"/>
        <v>0</v>
      </c>
      <c r="L149" s="67">
        <f t="shared" si="8"/>
        <v>0</v>
      </c>
      <c r="M149" s="33">
        <f t="shared" si="8"/>
        <v>1331741.05</v>
      </c>
    </row>
    <row r="150" spans="1:13" ht="25.5">
      <c r="A150" s="5" t="s">
        <v>171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170</v>
      </c>
      <c r="G150" s="6" t="s">
        <v>172</v>
      </c>
      <c r="H150" s="6" t="s">
        <v>0</v>
      </c>
      <c r="I150" s="6" t="s">
        <v>0</v>
      </c>
      <c r="J150" s="27">
        <v>1331741.05</v>
      </c>
      <c r="K150" s="69">
        <f t="shared" si="8"/>
        <v>0</v>
      </c>
      <c r="L150" s="69">
        <f t="shared" si="8"/>
        <v>0</v>
      </c>
      <c r="M150" s="36">
        <f t="shared" si="8"/>
        <v>1331741.05</v>
      </c>
    </row>
    <row r="151" spans="1:13" ht="25.5">
      <c r="A151" s="5" t="s">
        <v>173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170</v>
      </c>
      <c r="G151" s="6" t="s">
        <v>172</v>
      </c>
      <c r="H151" s="6" t="s">
        <v>0</v>
      </c>
      <c r="I151" s="6" t="s">
        <v>174</v>
      </c>
      <c r="J151" s="27">
        <v>1331741.05</v>
      </c>
      <c r="K151" s="63"/>
      <c r="L151" s="58"/>
      <c r="M151" s="30">
        <f>J151+K151+L151</f>
        <v>1331741.05</v>
      </c>
    </row>
    <row r="152" spans="1:13" ht="25.5">
      <c r="A152" s="3" t="s">
        <v>175</v>
      </c>
      <c r="B152" s="4" t="s">
        <v>13</v>
      </c>
      <c r="C152" s="4" t="s">
        <v>15</v>
      </c>
      <c r="D152" s="4" t="s">
        <v>148</v>
      </c>
      <c r="E152" s="4" t="s">
        <v>176</v>
      </c>
      <c r="F152" s="4" t="s">
        <v>0</v>
      </c>
      <c r="G152" s="4" t="s">
        <v>0</v>
      </c>
      <c r="H152" s="4" t="s">
        <v>0</v>
      </c>
      <c r="I152" s="4" t="s">
        <v>0</v>
      </c>
      <c r="J152" s="24">
        <v>186000</v>
      </c>
      <c r="K152" s="57">
        <f t="shared" ref="K152:M156" si="9">K153</f>
        <v>0</v>
      </c>
      <c r="L152" s="57">
        <f t="shared" si="9"/>
        <v>0</v>
      </c>
      <c r="M152" s="33">
        <f t="shared" si="9"/>
        <v>186000</v>
      </c>
    </row>
    <row r="153" spans="1:13" ht="25.5">
      <c r="A153" s="3" t="s">
        <v>38</v>
      </c>
      <c r="B153" s="4" t="s">
        <v>13</v>
      </c>
      <c r="C153" s="4" t="s">
        <v>15</v>
      </c>
      <c r="D153" s="4" t="s">
        <v>148</v>
      </c>
      <c r="E153" s="4" t="s">
        <v>176</v>
      </c>
      <c r="F153" s="4" t="s">
        <v>39</v>
      </c>
      <c r="G153" s="4" t="s">
        <v>0</v>
      </c>
      <c r="H153" s="4" t="s">
        <v>0</v>
      </c>
      <c r="I153" s="4" t="s">
        <v>0</v>
      </c>
      <c r="J153" s="24">
        <v>186000</v>
      </c>
      <c r="K153" s="57">
        <f t="shared" si="9"/>
        <v>0</v>
      </c>
      <c r="L153" s="57">
        <f t="shared" si="9"/>
        <v>0</v>
      </c>
      <c r="M153" s="33">
        <f t="shared" si="9"/>
        <v>186000</v>
      </c>
    </row>
    <row r="154" spans="1:13" ht="25.5">
      <c r="A154" s="3" t="s">
        <v>40</v>
      </c>
      <c r="B154" s="4" t="s">
        <v>13</v>
      </c>
      <c r="C154" s="4" t="s">
        <v>15</v>
      </c>
      <c r="D154" s="4" t="s">
        <v>148</v>
      </c>
      <c r="E154" s="4" t="s">
        <v>176</v>
      </c>
      <c r="F154" s="4" t="s">
        <v>41</v>
      </c>
      <c r="G154" s="4" t="s">
        <v>0</v>
      </c>
      <c r="H154" s="4" t="s">
        <v>0</v>
      </c>
      <c r="I154" s="4" t="s">
        <v>0</v>
      </c>
      <c r="J154" s="24">
        <v>186000</v>
      </c>
      <c r="K154" s="57">
        <f t="shared" si="9"/>
        <v>0</v>
      </c>
      <c r="L154" s="57">
        <f t="shared" si="9"/>
        <v>0</v>
      </c>
      <c r="M154" s="33">
        <f t="shared" si="9"/>
        <v>186000</v>
      </c>
    </row>
    <row r="155" spans="1:13">
      <c r="A155" s="3" t="s">
        <v>48</v>
      </c>
      <c r="B155" s="4" t="s">
        <v>13</v>
      </c>
      <c r="C155" s="4" t="s">
        <v>15</v>
      </c>
      <c r="D155" s="4" t="s">
        <v>148</v>
      </c>
      <c r="E155" s="4" t="s">
        <v>176</v>
      </c>
      <c r="F155" s="4" t="s">
        <v>49</v>
      </c>
      <c r="G155" s="4" t="s">
        <v>0</v>
      </c>
      <c r="H155" s="4" t="s">
        <v>0</v>
      </c>
      <c r="I155" s="4" t="s">
        <v>0</v>
      </c>
      <c r="J155" s="24">
        <v>186000</v>
      </c>
      <c r="K155" s="57">
        <f t="shared" si="9"/>
        <v>0</v>
      </c>
      <c r="L155" s="57">
        <f t="shared" si="9"/>
        <v>0</v>
      </c>
      <c r="M155" s="33">
        <f t="shared" si="9"/>
        <v>186000</v>
      </c>
    </row>
    <row r="156" spans="1:13">
      <c r="A156" s="5" t="s">
        <v>66</v>
      </c>
      <c r="B156" s="6" t="s">
        <v>13</v>
      </c>
      <c r="C156" s="6" t="s">
        <v>15</v>
      </c>
      <c r="D156" s="6" t="s">
        <v>148</v>
      </c>
      <c r="E156" s="6" t="s">
        <v>176</v>
      </c>
      <c r="F156" s="6" t="s">
        <v>49</v>
      </c>
      <c r="G156" s="6" t="s">
        <v>67</v>
      </c>
      <c r="H156" s="6" t="s">
        <v>0</v>
      </c>
      <c r="I156" s="6" t="s">
        <v>0</v>
      </c>
      <c r="J156" s="27">
        <v>186000</v>
      </c>
      <c r="K156" s="69">
        <f t="shared" si="9"/>
        <v>0</v>
      </c>
      <c r="L156" s="69">
        <f t="shared" si="9"/>
        <v>0</v>
      </c>
      <c r="M156" s="36">
        <f t="shared" si="9"/>
        <v>186000</v>
      </c>
    </row>
    <row r="157" spans="1:13">
      <c r="A157" s="5" t="s">
        <v>122</v>
      </c>
      <c r="B157" s="6" t="s">
        <v>13</v>
      </c>
      <c r="C157" s="6" t="s">
        <v>15</v>
      </c>
      <c r="D157" s="6" t="s">
        <v>148</v>
      </c>
      <c r="E157" s="6" t="s">
        <v>176</v>
      </c>
      <c r="F157" s="6" t="s">
        <v>49</v>
      </c>
      <c r="G157" s="6" t="s">
        <v>67</v>
      </c>
      <c r="H157" s="6" t="s">
        <v>0</v>
      </c>
      <c r="I157" s="6" t="s">
        <v>123</v>
      </c>
      <c r="J157" s="27">
        <v>186000</v>
      </c>
      <c r="K157" s="63"/>
      <c r="L157" s="58">
        <f>186000-J157</f>
        <v>0</v>
      </c>
      <c r="M157" s="30">
        <f>J157+K157+L157</f>
        <v>186000</v>
      </c>
    </row>
    <row r="158" spans="1:13">
      <c r="A158" s="3" t="s">
        <v>18</v>
      </c>
      <c r="B158" s="4" t="s">
        <v>13</v>
      </c>
      <c r="C158" s="4" t="s">
        <v>15</v>
      </c>
      <c r="D158" s="4" t="s">
        <v>148</v>
      </c>
      <c r="E158" s="4" t="s">
        <v>19</v>
      </c>
      <c r="F158" s="4" t="s">
        <v>0</v>
      </c>
      <c r="G158" s="4" t="s">
        <v>0</v>
      </c>
      <c r="H158" s="4" t="s">
        <v>0</v>
      </c>
      <c r="I158" s="4" t="s">
        <v>0</v>
      </c>
      <c r="J158" s="24">
        <v>20495575.515900001</v>
      </c>
      <c r="K158" s="57">
        <f>K159+K215</f>
        <v>0</v>
      </c>
      <c r="L158" s="57">
        <f>L159+L215</f>
        <v>-459700</v>
      </c>
      <c r="M158" s="33">
        <f>M159+M215</f>
        <v>20035875.515900001</v>
      </c>
    </row>
    <row r="159" spans="1:13">
      <c r="A159" s="3" t="s">
        <v>133</v>
      </c>
      <c r="B159" s="4" t="s">
        <v>13</v>
      </c>
      <c r="C159" s="4" t="s">
        <v>15</v>
      </c>
      <c r="D159" s="4" t="s">
        <v>148</v>
      </c>
      <c r="E159" s="4" t="s">
        <v>134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20495575.515900001</v>
      </c>
      <c r="K159" s="57">
        <f>K160+K166+K201+K194+K220</f>
        <v>0</v>
      </c>
      <c r="L159" s="57">
        <f t="shared" ref="L159:M159" si="10">L160+L166+L201+L194+L220</f>
        <v>-459700</v>
      </c>
      <c r="M159" s="57">
        <f t="shared" si="10"/>
        <v>20035875.515900001</v>
      </c>
    </row>
    <row r="160" spans="1:13" ht="25.5">
      <c r="A160" s="3" t="s">
        <v>177</v>
      </c>
      <c r="B160" s="4" t="s">
        <v>13</v>
      </c>
      <c r="C160" s="4" t="s">
        <v>15</v>
      </c>
      <c r="D160" s="4" t="s">
        <v>148</v>
      </c>
      <c r="E160" s="4" t="s">
        <v>178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-4.1000004857778549E-3</v>
      </c>
      <c r="K160" s="57">
        <f t="shared" ref="K160:M164" si="11">K161</f>
        <v>0</v>
      </c>
      <c r="L160" s="57">
        <f t="shared" si="11"/>
        <v>0</v>
      </c>
      <c r="M160" s="33">
        <f t="shared" si="11"/>
        <v>-4.1000004857778549E-3</v>
      </c>
    </row>
    <row r="161" spans="1:13" ht="25.5">
      <c r="A161" s="3" t="s">
        <v>38</v>
      </c>
      <c r="B161" s="4" t="s">
        <v>13</v>
      </c>
      <c r="C161" s="4" t="s">
        <v>15</v>
      </c>
      <c r="D161" s="4" t="s">
        <v>148</v>
      </c>
      <c r="E161" s="4" t="s">
        <v>178</v>
      </c>
      <c r="F161" s="4" t="s">
        <v>39</v>
      </c>
      <c r="G161" s="4" t="s">
        <v>0</v>
      </c>
      <c r="H161" s="4" t="s">
        <v>0</v>
      </c>
      <c r="I161" s="4" t="s">
        <v>0</v>
      </c>
      <c r="J161" s="24">
        <v>-4.1000004857778549E-3</v>
      </c>
      <c r="K161" s="57">
        <f t="shared" si="11"/>
        <v>0</v>
      </c>
      <c r="L161" s="57">
        <f t="shared" si="11"/>
        <v>0</v>
      </c>
      <c r="M161" s="33">
        <f t="shared" si="11"/>
        <v>-4.1000004857778549E-3</v>
      </c>
    </row>
    <row r="162" spans="1:13" ht="25.5">
      <c r="A162" s="3" t="s">
        <v>40</v>
      </c>
      <c r="B162" s="4" t="s">
        <v>13</v>
      </c>
      <c r="C162" s="4" t="s">
        <v>15</v>
      </c>
      <c r="D162" s="4" t="s">
        <v>148</v>
      </c>
      <c r="E162" s="4" t="s">
        <v>178</v>
      </c>
      <c r="F162" s="4" t="s">
        <v>41</v>
      </c>
      <c r="G162" s="4" t="s">
        <v>0</v>
      </c>
      <c r="H162" s="4" t="s">
        <v>0</v>
      </c>
      <c r="I162" s="4" t="s">
        <v>0</v>
      </c>
      <c r="J162" s="24">
        <v>-4.1000004857778549E-3</v>
      </c>
      <c r="K162" s="57">
        <f t="shared" si="11"/>
        <v>0</v>
      </c>
      <c r="L162" s="57">
        <f t="shared" si="11"/>
        <v>0</v>
      </c>
      <c r="M162" s="33">
        <f t="shared" si="11"/>
        <v>-4.1000004857778549E-3</v>
      </c>
    </row>
    <row r="163" spans="1:13">
      <c r="A163" s="3" t="s">
        <v>48</v>
      </c>
      <c r="B163" s="4" t="s">
        <v>13</v>
      </c>
      <c r="C163" s="4" t="s">
        <v>15</v>
      </c>
      <c r="D163" s="4" t="s">
        <v>148</v>
      </c>
      <c r="E163" s="4" t="s">
        <v>178</v>
      </c>
      <c r="F163" s="4" t="s">
        <v>49</v>
      </c>
      <c r="G163" s="4" t="s">
        <v>0</v>
      </c>
      <c r="H163" s="4" t="s">
        <v>0</v>
      </c>
      <c r="I163" s="4" t="s">
        <v>0</v>
      </c>
      <c r="J163" s="24">
        <v>-4.1000004857778549E-3</v>
      </c>
      <c r="K163" s="57">
        <f t="shared" si="11"/>
        <v>0</v>
      </c>
      <c r="L163" s="57">
        <f t="shared" si="11"/>
        <v>0</v>
      </c>
      <c r="M163" s="33">
        <f t="shared" si="11"/>
        <v>-4.1000004857778549E-3</v>
      </c>
    </row>
    <row r="164" spans="1:13" ht="25.5">
      <c r="A164" s="5" t="s">
        <v>179</v>
      </c>
      <c r="B164" s="6" t="s">
        <v>13</v>
      </c>
      <c r="C164" s="6" t="s">
        <v>15</v>
      </c>
      <c r="D164" s="6" t="s">
        <v>148</v>
      </c>
      <c r="E164" s="6" t="s">
        <v>178</v>
      </c>
      <c r="F164" s="6" t="s">
        <v>49</v>
      </c>
      <c r="G164" s="6" t="s">
        <v>180</v>
      </c>
      <c r="H164" s="6" t="s">
        <v>0</v>
      </c>
      <c r="I164" s="6" t="s">
        <v>0</v>
      </c>
      <c r="J164" s="27">
        <v>-4.1000004857778549E-3</v>
      </c>
      <c r="K164" s="69">
        <f t="shared" si="11"/>
        <v>0</v>
      </c>
      <c r="L164" s="69">
        <f t="shared" si="11"/>
        <v>0</v>
      </c>
      <c r="M164" s="36">
        <f t="shared" si="11"/>
        <v>-4.1000004857778549E-3</v>
      </c>
    </row>
    <row r="165" spans="1:13">
      <c r="A165" s="5" t="s">
        <v>181</v>
      </c>
      <c r="B165" s="6" t="s">
        <v>13</v>
      </c>
      <c r="C165" s="6" t="s">
        <v>15</v>
      </c>
      <c r="D165" s="6" t="s">
        <v>148</v>
      </c>
      <c r="E165" s="6" t="s">
        <v>178</v>
      </c>
      <c r="F165" s="6" t="s">
        <v>49</v>
      </c>
      <c r="G165" s="6" t="s">
        <v>180</v>
      </c>
      <c r="H165" s="6" t="s">
        <v>0</v>
      </c>
      <c r="I165" s="6" t="s">
        <v>182</v>
      </c>
      <c r="J165" s="27">
        <v>-4.1000004857778549E-3</v>
      </c>
      <c r="K165" s="63"/>
      <c r="L165" s="58"/>
      <c r="M165" s="30">
        <f>J165+K165+L165</f>
        <v>-4.1000004857778549E-3</v>
      </c>
    </row>
    <row r="166" spans="1:13" ht="38.25">
      <c r="A166" s="3" t="s">
        <v>183</v>
      </c>
      <c r="B166" s="4" t="s">
        <v>13</v>
      </c>
      <c r="C166" s="4" t="s">
        <v>15</v>
      </c>
      <c r="D166" s="4" t="s">
        <v>148</v>
      </c>
      <c r="E166" s="4" t="s">
        <v>184</v>
      </c>
      <c r="F166" s="4" t="s">
        <v>0</v>
      </c>
      <c r="G166" s="4" t="s">
        <v>0</v>
      </c>
      <c r="H166" s="4" t="s">
        <v>0</v>
      </c>
      <c r="I166" s="4" t="s">
        <v>0</v>
      </c>
      <c r="J166" s="24">
        <v>19571241.419999998</v>
      </c>
      <c r="K166" s="57">
        <f>K167+K186</f>
        <v>0</v>
      </c>
      <c r="L166" s="57">
        <f>L167+L186</f>
        <v>-459700</v>
      </c>
      <c r="M166" s="33">
        <f>M167+M186</f>
        <v>19111541.419999998</v>
      </c>
    </row>
    <row r="167" spans="1:13" ht="25.5">
      <c r="A167" s="3" t="s">
        <v>38</v>
      </c>
      <c r="B167" s="4" t="s">
        <v>13</v>
      </c>
      <c r="C167" s="4" t="s">
        <v>15</v>
      </c>
      <c r="D167" s="4" t="s">
        <v>148</v>
      </c>
      <c r="E167" s="4" t="s">
        <v>184</v>
      </c>
      <c r="F167" s="4" t="s">
        <v>39</v>
      </c>
      <c r="G167" s="4" t="s">
        <v>0</v>
      </c>
      <c r="H167" s="4" t="s">
        <v>0</v>
      </c>
      <c r="I167" s="4" t="s">
        <v>0</v>
      </c>
      <c r="J167" s="24">
        <v>19519241.419999998</v>
      </c>
      <c r="K167" s="57">
        <f t="shared" ref="K167:M168" si="12">K168</f>
        <v>0</v>
      </c>
      <c r="L167" s="57">
        <f t="shared" si="12"/>
        <v>-516285</v>
      </c>
      <c r="M167" s="33">
        <f t="shared" si="12"/>
        <v>19002956.419999998</v>
      </c>
    </row>
    <row r="168" spans="1:13" ht="25.5">
      <c r="A168" s="3" t="s">
        <v>40</v>
      </c>
      <c r="B168" s="4" t="s">
        <v>13</v>
      </c>
      <c r="C168" s="4" t="s">
        <v>15</v>
      </c>
      <c r="D168" s="4" t="s">
        <v>148</v>
      </c>
      <c r="E168" s="4" t="s">
        <v>184</v>
      </c>
      <c r="F168" s="4" t="s">
        <v>41</v>
      </c>
      <c r="G168" s="4" t="s">
        <v>0</v>
      </c>
      <c r="H168" s="4" t="s">
        <v>0</v>
      </c>
      <c r="I168" s="4" t="s">
        <v>0</v>
      </c>
      <c r="J168" s="24">
        <v>19519241.419999998</v>
      </c>
      <c r="K168" s="57">
        <f t="shared" si="12"/>
        <v>0</v>
      </c>
      <c r="L168" s="57">
        <f t="shared" si="12"/>
        <v>-516285</v>
      </c>
      <c r="M168" s="33">
        <f t="shared" si="12"/>
        <v>19002956.419999998</v>
      </c>
    </row>
    <row r="169" spans="1:13">
      <c r="A169" s="3" t="s">
        <v>48</v>
      </c>
      <c r="B169" s="4" t="s">
        <v>13</v>
      </c>
      <c r="C169" s="4" t="s">
        <v>15</v>
      </c>
      <c r="D169" s="4" t="s">
        <v>148</v>
      </c>
      <c r="E169" s="4" t="s">
        <v>184</v>
      </c>
      <c r="F169" s="4" t="s">
        <v>49</v>
      </c>
      <c r="G169" s="4" t="s">
        <v>0</v>
      </c>
      <c r="H169" s="4" t="s">
        <v>0</v>
      </c>
      <c r="I169" s="4" t="s">
        <v>0</v>
      </c>
      <c r="J169" s="24">
        <v>19519241.419999998</v>
      </c>
      <c r="K169" s="57">
        <f>K170+K172+K180+K183</f>
        <v>0</v>
      </c>
      <c r="L169" s="57">
        <f>L170+L172+L180+L183</f>
        <v>-516285</v>
      </c>
      <c r="M169" s="33">
        <f>M170+M172+M180+M183</f>
        <v>19002956.419999998</v>
      </c>
    </row>
    <row r="170" spans="1:13">
      <c r="A170" s="5" t="s">
        <v>100</v>
      </c>
      <c r="B170" s="6" t="s">
        <v>13</v>
      </c>
      <c r="C170" s="6" t="s">
        <v>15</v>
      </c>
      <c r="D170" s="6" t="s">
        <v>148</v>
      </c>
      <c r="E170" s="6" t="s">
        <v>184</v>
      </c>
      <c r="F170" s="6" t="s">
        <v>49</v>
      </c>
      <c r="G170" s="6" t="s">
        <v>101</v>
      </c>
      <c r="H170" s="6" t="s">
        <v>0</v>
      </c>
      <c r="I170" s="6" t="s">
        <v>0</v>
      </c>
      <c r="J170" s="27">
        <v>94666.4</v>
      </c>
      <c r="K170" s="69">
        <f>K171</f>
        <v>0</v>
      </c>
      <c r="L170" s="69">
        <f>L171</f>
        <v>0</v>
      </c>
      <c r="M170" s="36">
        <f>M171</f>
        <v>94666.4</v>
      </c>
    </row>
    <row r="171" spans="1:13" ht="25.5">
      <c r="A171" s="5" t="s">
        <v>102</v>
      </c>
      <c r="B171" s="6" t="s">
        <v>13</v>
      </c>
      <c r="C171" s="6" t="s">
        <v>15</v>
      </c>
      <c r="D171" s="6" t="s">
        <v>148</v>
      </c>
      <c r="E171" s="6" t="s">
        <v>184</v>
      </c>
      <c r="F171" s="6" t="s">
        <v>49</v>
      </c>
      <c r="G171" s="6" t="s">
        <v>101</v>
      </c>
      <c r="H171" s="6" t="s">
        <v>0</v>
      </c>
      <c r="I171" s="6" t="s">
        <v>103</v>
      </c>
      <c r="J171" s="27">
        <v>94666.4</v>
      </c>
      <c r="K171" s="63"/>
      <c r="L171" s="58">
        <f>94666.4-J171</f>
        <v>0</v>
      </c>
      <c r="M171" s="30">
        <f>J171+K171+L171</f>
        <v>94666.4</v>
      </c>
    </row>
    <row r="172" spans="1:13">
      <c r="A172" s="5" t="s">
        <v>104</v>
      </c>
      <c r="B172" s="6" t="s">
        <v>13</v>
      </c>
      <c r="C172" s="6" t="s">
        <v>15</v>
      </c>
      <c r="D172" s="6" t="s">
        <v>148</v>
      </c>
      <c r="E172" s="6" t="s">
        <v>184</v>
      </c>
      <c r="F172" s="6" t="s">
        <v>49</v>
      </c>
      <c r="G172" s="6" t="s">
        <v>105</v>
      </c>
      <c r="H172" s="6" t="s">
        <v>0</v>
      </c>
      <c r="I172" s="6" t="s">
        <v>0</v>
      </c>
      <c r="J172" s="27">
        <v>15910164.09</v>
      </c>
      <c r="K172" s="69">
        <f>K173+K175+K177+K178+K179+K174+K176</f>
        <v>0</v>
      </c>
      <c r="L172" s="27">
        <f>L173+L175+L177+L178+L179+L174+L176</f>
        <v>-516585</v>
      </c>
      <c r="M172" s="36">
        <f>M173+M175+M177+M178+M179+M174+M176</f>
        <v>15393579.09</v>
      </c>
    </row>
    <row r="173" spans="1:13" ht="25.5">
      <c r="A173" s="5" t="s">
        <v>106</v>
      </c>
      <c r="B173" s="6" t="s">
        <v>13</v>
      </c>
      <c r="C173" s="6" t="s">
        <v>15</v>
      </c>
      <c r="D173" s="6" t="s">
        <v>148</v>
      </c>
      <c r="E173" s="6" t="s">
        <v>184</v>
      </c>
      <c r="F173" s="6" t="s">
        <v>49</v>
      </c>
      <c r="G173" s="6" t="s">
        <v>105</v>
      </c>
      <c r="H173" s="6" t="s">
        <v>0</v>
      </c>
      <c r="I173" s="6" t="s">
        <v>107</v>
      </c>
      <c r="J173" s="27">
        <v>0</v>
      </c>
      <c r="K173" s="63"/>
      <c r="L173" s="58"/>
      <c r="M173" s="30">
        <f t="shared" ref="M173:M179" si="13">J173+K173+L173</f>
        <v>0</v>
      </c>
    </row>
    <row r="174" spans="1:13" ht="25.5">
      <c r="A174" s="5" t="s">
        <v>106</v>
      </c>
      <c r="B174" s="6" t="s">
        <v>13</v>
      </c>
      <c r="C174" s="6" t="s">
        <v>15</v>
      </c>
      <c r="D174" s="6" t="s">
        <v>148</v>
      </c>
      <c r="E174" s="6" t="s">
        <v>184</v>
      </c>
      <c r="F174" s="6">
        <v>247</v>
      </c>
      <c r="G174" s="6" t="s">
        <v>105</v>
      </c>
      <c r="H174" s="6" t="s">
        <v>0</v>
      </c>
      <c r="I174" s="6" t="s">
        <v>107</v>
      </c>
      <c r="J174" s="27">
        <v>10976086.09</v>
      </c>
      <c r="K174" s="63"/>
      <c r="L174" s="58"/>
      <c r="M174" s="30">
        <f t="shared" si="13"/>
        <v>10976086.09</v>
      </c>
    </row>
    <row r="175" spans="1:13">
      <c r="A175" s="5" t="s">
        <v>185</v>
      </c>
      <c r="B175" s="6" t="s">
        <v>13</v>
      </c>
      <c r="C175" s="6" t="s">
        <v>15</v>
      </c>
      <c r="D175" s="6" t="s">
        <v>148</v>
      </c>
      <c r="E175" s="6" t="s">
        <v>184</v>
      </c>
      <c r="F175" s="6">
        <v>247</v>
      </c>
      <c r="G175" s="6" t="s">
        <v>105</v>
      </c>
      <c r="H175" s="6" t="s">
        <v>0</v>
      </c>
      <c r="I175" s="6" t="s">
        <v>109</v>
      </c>
      <c r="J175" s="27">
        <v>3531010</v>
      </c>
      <c r="K175" s="63"/>
      <c r="L175" s="58">
        <v>-516585</v>
      </c>
      <c r="M175" s="30">
        <f t="shared" si="13"/>
        <v>3014425</v>
      </c>
    </row>
    <row r="176" spans="1:13">
      <c r="A176" s="5" t="s">
        <v>185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>
        <v>244</v>
      </c>
      <c r="G176" s="6" t="s">
        <v>105</v>
      </c>
      <c r="H176" s="6" t="s">
        <v>0</v>
      </c>
      <c r="I176" s="6" t="s">
        <v>109</v>
      </c>
      <c r="J176" s="27">
        <v>0</v>
      </c>
      <c r="K176" s="63"/>
      <c r="L176" s="58">
        <f>148110.38-148110.38</f>
        <v>0</v>
      </c>
      <c r="M176" s="30">
        <f t="shared" si="13"/>
        <v>0</v>
      </c>
    </row>
    <row r="177" spans="1:14" ht="25.5">
      <c r="A177" s="5" t="s">
        <v>110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 t="s">
        <v>49</v>
      </c>
      <c r="G177" s="6" t="s">
        <v>105</v>
      </c>
      <c r="H177" s="6" t="s">
        <v>0</v>
      </c>
      <c r="I177" s="6" t="s">
        <v>111</v>
      </c>
      <c r="J177" s="27">
        <v>1120107</v>
      </c>
      <c r="K177" s="63"/>
      <c r="L177" s="58"/>
      <c r="M177" s="30">
        <f t="shared" si="13"/>
        <v>1120107</v>
      </c>
    </row>
    <row r="178" spans="1:14" ht="25.5">
      <c r="A178" s="5" t="s">
        <v>112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113</v>
      </c>
      <c r="J178" s="27">
        <v>280851</v>
      </c>
      <c r="K178" s="63"/>
      <c r="L178" s="58"/>
      <c r="M178" s="30">
        <f t="shared" si="13"/>
        <v>280851</v>
      </c>
    </row>
    <row r="179" spans="1:14">
      <c r="A179" s="5" t="s">
        <v>114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115</v>
      </c>
      <c r="J179" s="27">
        <v>2110</v>
      </c>
      <c r="K179" s="63"/>
      <c r="L179" s="58"/>
      <c r="M179" s="30">
        <f t="shared" si="13"/>
        <v>2110</v>
      </c>
    </row>
    <row r="180" spans="1:14" ht="25.5">
      <c r="A180" s="5" t="s">
        <v>88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89</v>
      </c>
      <c r="H180" s="6" t="s">
        <v>0</v>
      </c>
      <c r="I180" s="6" t="s">
        <v>0</v>
      </c>
      <c r="J180" s="27">
        <v>3117937.59</v>
      </c>
      <c r="K180" s="69">
        <f>K181+K182</f>
        <v>0</v>
      </c>
      <c r="L180" s="69">
        <f>L181+L182</f>
        <v>0</v>
      </c>
      <c r="M180" s="36">
        <f>M181+M182</f>
        <v>3117937.59</v>
      </c>
    </row>
    <row r="181" spans="1:14">
      <c r="A181" s="5" t="s">
        <v>118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89</v>
      </c>
      <c r="H181" s="6" t="s">
        <v>0</v>
      </c>
      <c r="I181" s="6" t="s">
        <v>119</v>
      </c>
      <c r="J181" s="27">
        <v>1514268.01</v>
      </c>
      <c r="K181" s="63"/>
      <c r="L181" s="58"/>
      <c r="M181" s="30">
        <f>J181+K181+L181</f>
        <v>1514268.01</v>
      </c>
    </row>
    <row r="182" spans="1:14" ht="25.5">
      <c r="A182" s="5" t="s">
        <v>90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89</v>
      </c>
      <c r="H182" s="6" t="s">
        <v>0</v>
      </c>
      <c r="I182" s="6" t="s">
        <v>91</v>
      </c>
      <c r="J182" s="27">
        <v>1603669.58</v>
      </c>
      <c r="K182" s="63"/>
      <c r="L182" s="58"/>
      <c r="M182" s="30">
        <f>J182+K182+L182</f>
        <v>1603669.58</v>
      </c>
    </row>
    <row r="183" spans="1:14">
      <c r="A183" s="5" t="s">
        <v>66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67</v>
      </c>
      <c r="H183" s="6" t="s">
        <v>0</v>
      </c>
      <c r="I183" s="6" t="s">
        <v>0</v>
      </c>
      <c r="J183" s="27">
        <v>396473.33999999997</v>
      </c>
      <c r="K183" s="137">
        <f>K185+K184</f>
        <v>0</v>
      </c>
      <c r="L183" s="137">
        <f>L185+L184</f>
        <v>300</v>
      </c>
      <c r="M183" s="137">
        <f>M185+M184</f>
        <v>396773.33999999997</v>
      </c>
    </row>
    <row r="184" spans="1:14">
      <c r="A184" s="5"/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67</v>
      </c>
      <c r="H184" s="6" t="s">
        <v>0</v>
      </c>
      <c r="I184" s="6">
        <v>1134</v>
      </c>
      <c r="J184" s="27">
        <v>125996.4</v>
      </c>
      <c r="K184" s="62"/>
      <c r="L184" s="62"/>
      <c r="M184" s="137">
        <f>J184+K184+L184</f>
        <v>125996.4</v>
      </c>
    </row>
    <row r="185" spans="1:14">
      <c r="A185" s="5" t="s">
        <v>122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67</v>
      </c>
      <c r="H185" s="6" t="s">
        <v>0</v>
      </c>
      <c r="I185" s="6" t="s">
        <v>123</v>
      </c>
      <c r="J185" s="27">
        <v>270476.94</v>
      </c>
      <c r="K185" s="63"/>
      <c r="L185" s="156">
        <v>300</v>
      </c>
      <c r="M185" s="30">
        <f>J185+K185+L185</f>
        <v>270776.94</v>
      </c>
      <c r="N185" s="153"/>
    </row>
    <row r="186" spans="1:14">
      <c r="A186" s="3" t="s">
        <v>186</v>
      </c>
      <c r="B186" s="4" t="s">
        <v>13</v>
      </c>
      <c r="C186" s="4" t="s">
        <v>15</v>
      </c>
      <c r="D186" s="4" t="s">
        <v>148</v>
      </c>
      <c r="E186" s="4" t="s">
        <v>184</v>
      </c>
      <c r="F186" s="4" t="s">
        <v>187</v>
      </c>
      <c r="G186" s="4" t="s">
        <v>0</v>
      </c>
      <c r="H186" s="4" t="s">
        <v>0</v>
      </c>
      <c r="I186" s="4" t="s">
        <v>0</v>
      </c>
      <c r="J186" s="24">
        <v>52000</v>
      </c>
      <c r="K186" s="67">
        <f>K187</f>
        <v>0</v>
      </c>
      <c r="L186" s="67">
        <f>L187</f>
        <v>56585</v>
      </c>
      <c r="M186" s="99">
        <f>M187</f>
        <v>108585</v>
      </c>
    </row>
    <row r="187" spans="1:14" ht="25.5">
      <c r="A187" s="3" t="s">
        <v>188</v>
      </c>
      <c r="B187" s="4" t="s">
        <v>13</v>
      </c>
      <c r="C187" s="4" t="s">
        <v>15</v>
      </c>
      <c r="D187" s="4" t="s">
        <v>148</v>
      </c>
      <c r="E187" s="4" t="s">
        <v>184</v>
      </c>
      <c r="F187" s="4" t="s">
        <v>189</v>
      </c>
      <c r="G187" s="4" t="s">
        <v>0</v>
      </c>
      <c r="H187" s="4" t="s">
        <v>0</v>
      </c>
      <c r="I187" s="4" t="s">
        <v>0</v>
      </c>
      <c r="J187" s="24">
        <v>52000</v>
      </c>
      <c r="K187" s="57">
        <f>K188+K191</f>
        <v>0</v>
      </c>
      <c r="L187" s="57">
        <f>L188+L191</f>
        <v>56585</v>
      </c>
      <c r="M187" s="33">
        <f>M188+M191</f>
        <v>108585</v>
      </c>
    </row>
    <row r="188" spans="1:14" ht="25.5">
      <c r="A188" s="3" t="s">
        <v>190</v>
      </c>
      <c r="B188" s="4" t="s">
        <v>13</v>
      </c>
      <c r="C188" s="4" t="s">
        <v>15</v>
      </c>
      <c r="D188" s="4" t="s">
        <v>148</v>
      </c>
      <c r="E188" s="4" t="s">
        <v>184</v>
      </c>
      <c r="F188" s="4" t="s">
        <v>191</v>
      </c>
      <c r="G188" s="4" t="s">
        <v>0</v>
      </c>
      <c r="H188" s="4" t="s">
        <v>0</v>
      </c>
      <c r="I188" s="4" t="s">
        <v>0</v>
      </c>
      <c r="J188" s="24">
        <v>42000</v>
      </c>
      <c r="K188" s="57">
        <f t="shared" ref="K188:M189" si="14">K189</f>
        <v>0</v>
      </c>
      <c r="L188" s="57">
        <f t="shared" si="14"/>
        <v>0</v>
      </c>
      <c r="M188" s="33">
        <f t="shared" si="14"/>
        <v>42000</v>
      </c>
    </row>
    <row r="189" spans="1:14">
      <c r="A189" s="5" t="s">
        <v>192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191</v>
      </c>
      <c r="G189" s="6" t="s">
        <v>193</v>
      </c>
      <c r="H189" s="6" t="s">
        <v>0</v>
      </c>
      <c r="I189" s="6" t="s">
        <v>0</v>
      </c>
      <c r="J189" s="27">
        <v>42000</v>
      </c>
      <c r="K189" s="69">
        <f t="shared" si="14"/>
        <v>0</v>
      </c>
      <c r="L189" s="69">
        <f t="shared" si="14"/>
        <v>0</v>
      </c>
      <c r="M189" s="36">
        <f t="shared" si="14"/>
        <v>42000</v>
      </c>
    </row>
    <row r="190" spans="1:14">
      <c r="A190" s="5" t="s">
        <v>194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191</v>
      </c>
      <c r="G190" s="6" t="s">
        <v>193</v>
      </c>
      <c r="H190" s="6" t="s">
        <v>0</v>
      </c>
      <c r="I190" s="6" t="s">
        <v>195</v>
      </c>
      <c r="J190" s="27">
        <v>42000</v>
      </c>
      <c r="K190" s="63"/>
      <c r="L190" s="58"/>
      <c r="M190" s="30">
        <f>J190+K190+L190</f>
        <v>42000</v>
      </c>
    </row>
    <row r="191" spans="1:14" ht="25.5">
      <c r="A191" s="3" t="s">
        <v>196</v>
      </c>
      <c r="B191" s="4" t="s">
        <v>13</v>
      </c>
      <c r="C191" s="4" t="s">
        <v>15</v>
      </c>
      <c r="D191" s="4" t="s">
        <v>148</v>
      </c>
      <c r="E191" s="4" t="s">
        <v>184</v>
      </c>
      <c r="F191" s="4" t="s">
        <v>197</v>
      </c>
      <c r="G191" s="4" t="s">
        <v>0</v>
      </c>
      <c r="H191" s="4" t="s">
        <v>0</v>
      </c>
      <c r="I191" s="4" t="s">
        <v>0</v>
      </c>
      <c r="J191" s="24">
        <v>10000</v>
      </c>
      <c r="K191" s="57">
        <f t="shared" ref="K191:M192" si="15">K192</f>
        <v>0</v>
      </c>
      <c r="L191" s="57">
        <f t="shared" si="15"/>
        <v>56585</v>
      </c>
      <c r="M191" s="33">
        <f t="shared" si="15"/>
        <v>66585</v>
      </c>
    </row>
    <row r="192" spans="1:14">
      <c r="A192" s="5" t="s">
        <v>192</v>
      </c>
      <c r="B192" s="6" t="s">
        <v>13</v>
      </c>
      <c r="C192" s="6" t="s">
        <v>15</v>
      </c>
      <c r="D192" s="6" t="s">
        <v>148</v>
      </c>
      <c r="E192" s="6" t="s">
        <v>184</v>
      </c>
      <c r="F192" s="6" t="s">
        <v>197</v>
      </c>
      <c r="G192" s="6" t="s">
        <v>193</v>
      </c>
      <c r="H192" s="6" t="s">
        <v>0</v>
      </c>
      <c r="I192" s="6" t="s">
        <v>0</v>
      </c>
      <c r="J192" s="27">
        <v>10000</v>
      </c>
      <c r="K192" s="69">
        <f t="shared" si="15"/>
        <v>0</v>
      </c>
      <c r="L192" s="69">
        <f t="shared" si="15"/>
        <v>56585</v>
      </c>
      <c r="M192" s="36">
        <f t="shared" si="15"/>
        <v>66585</v>
      </c>
    </row>
    <row r="193" spans="1:14">
      <c r="A193" s="5" t="s">
        <v>194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197</v>
      </c>
      <c r="G193" s="6" t="s">
        <v>193</v>
      </c>
      <c r="H193" s="6" t="s">
        <v>0</v>
      </c>
      <c r="I193" s="6" t="s">
        <v>195</v>
      </c>
      <c r="J193" s="27">
        <v>10000</v>
      </c>
      <c r="K193" s="63"/>
      <c r="L193" s="58">
        <v>56585</v>
      </c>
      <c r="M193" s="30">
        <f>J193+K193+L193</f>
        <v>66585</v>
      </c>
    </row>
    <row r="194" spans="1:14" ht="38.25">
      <c r="A194" s="3" t="s">
        <v>198</v>
      </c>
      <c r="B194" s="4" t="s">
        <v>13</v>
      </c>
      <c r="C194" s="4" t="s">
        <v>15</v>
      </c>
      <c r="D194" s="4" t="s">
        <v>148</v>
      </c>
      <c r="E194" s="4" t="s">
        <v>199</v>
      </c>
      <c r="F194" s="4" t="s">
        <v>0</v>
      </c>
      <c r="G194" s="4" t="s">
        <v>0</v>
      </c>
      <c r="H194" s="4" t="s">
        <v>0</v>
      </c>
      <c r="I194" s="4" t="s">
        <v>0</v>
      </c>
      <c r="J194" s="24">
        <v>93600</v>
      </c>
      <c r="K194" s="114">
        <f t="shared" ref="K194:M198" si="16">K195</f>
        <v>0</v>
      </c>
      <c r="L194" s="114">
        <f t="shared" si="16"/>
        <v>-14040</v>
      </c>
      <c r="M194" s="115">
        <f t="shared" si="16"/>
        <v>79560</v>
      </c>
    </row>
    <row r="195" spans="1:14">
      <c r="A195" s="3" t="s">
        <v>186</v>
      </c>
      <c r="B195" s="4" t="s">
        <v>13</v>
      </c>
      <c r="C195" s="4" t="s">
        <v>15</v>
      </c>
      <c r="D195" s="4" t="s">
        <v>148</v>
      </c>
      <c r="E195" s="4" t="s">
        <v>199</v>
      </c>
      <c r="F195" s="4" t="s">
        <v>187</v>
      </c>
      <c r="G195" s="4" t="s">
        <v>0</v>
      </c>
      <c r="H195" s="4" t="s">
        <v>0</v>
      </c>
      <c r="I195" s="4" t="s">
        <v>0</v>
      </c>
      <c r="J195" s="24">
        <v>93600</v>
      </c>
      <c r="K195" s="60">
        <f t="shared" si="16"/>
        <v>0</v>
      </c>
      <c r="L195" s="60">
        <f t="shared" si="16"/>
        <v>-14040</v>
      </c>
      <c r="M195" s="33">
        <f t="shared" si="16"/>
        <v>79560</v>
      </c>
    </row>
    <row r="196" spans="1:14" ht="25.5">
      <c r="A196" s="3" t="s">
        <v>188</v>
      </c>
      <c r="B196" s="4" t="s">
        <v>13</v>
      </c>
      <c r="C196" s="4" t="s">
        <v>15</v>
      </c>
      <c r="D196" s="4" t="s">
        <v>148</v>
      </c>
      <c r="E196" s="4" t="s">
        <v>199</v>
      </c>
      <c r="F196" s="4" t="s">
        <v>189</v>
      </c>
      <c r="G196" s="4" t="s">
        <v>0</v>
      </c>
      <c r="H196" s="4" t="s">
        <v>0</v>
      </c>
      <c r="I196" s="4" t="s">
        <v>0</v>
      </c>
      <c r="J196" s="24">
        <v>93600</v>
      </c>
      <c r="K196" s="60">
        <f t="shared" si="16"/>
        <v>0</v>
      </c>
      <c r="L196" s="60">
        <f t="shared" si="16"/>
        <v>-14040</v>
      </c>
      <c r="M196" s="33">
        <f t="shared" si="16"/>
        <v>79560</v>
      </c>
    </row>
    <row r="197" spans="1:14">
      <c r="A197" s="3" t="s">
        <v>200</v>
      </c>
      <c r="B197" s="4" t="s">
        <v>13</v>
      </c>
      <c r="C197" s="4" t="s">
        <v>15</v>
      </c>
      <c r="D197" s="4" t="s">
        <v>148</v>
      </c>
      <c r="E197" s="4" t="s">
        <v>199</v>
      </c>
      <c r="F197" s="4" t="s">
        <v>201</v>
      </c>
      <c r="G197" s="4" t="s">
        <v>0</v>
      </c>
      <c r="H197" s="4" t="s">
        <v>0</v>
      </c>
      <c r="I197" s="4" t="s">
        <v>0</v>
      </c>
      <c r="J197" s="24">
        <v>93600</v>
      </c>
      <c r="K197" s="60">
        <f>K198+K200</f>
        <v>0</v>
      </c>
      <c r="L197" s="60">
        <f>L198+L200</f>
        <v>-14040</v>
      </c>
      <c r="M197" s="60">
        <f>M198+M200</f>
        <v>79560</v>
      </c>
    </row>
    <row r="198" spans="1:14" ht="25.5">
      <c r="A198" s="5" t="s">
        <v>179</v>
      </c>
      <c r="B198" s="6" t="s">
        <v>13</v>
      </c>
      <c r="C198" s="6" t="s">
        <v>15</v>
      </c>
      <c r="D198" s="6" t="s">
        <v>148</v>
      </c>
      <c r="E198" s="6" t="s">
        <v>199</v>
      </c>
      <c r="F198" s="6" t="s">
        <v>201</v>
      </c>
      <c r="G198" s="6">
        <v>292</v>
      </c>
      <c r="H198" s="6" t="s">
        <v>0</v>
      </c>
      <c r="I198" s="6" t="s">
        <v>0</v>
      </c>
      <c r="J198" s="40">
        <v>45720</v>
      </c>
      <c r="K198" s="62">
        <f t="shared" si="16"/>
        <v>0</v>
      </c>
      <c r="L198" s="62">
        <f t="shared" si="16"/>
        <v>-14040</v>
      </c>
      <c r="M198" s="36">
        <f t="shared" si="16"/>
        <v>31680</v>
      </c>
    </row>
    <row r="199" spans="1:14">
      <c r="A199" s="5" t="s">
        <v>181</v>
      </c>
      <c r="B199" s="6" t="s">
        <v>13</v>
      </c>
      <c r="C199" s="6" t="s">
        <v>15</v>
      </c>
      <c r="D199" s="6" t="s">
        <v>148</v>
      </c>
      <c r="E199" s="6" t="s">
        <v>199</v>
      </c>
      <c r="F199" s="6" t="s">
        <v>201</v>
      </c>
      <c r="G199" s="6">
        <v>292</v>
      </c>
      <c r="H199" s="6" t="s">
        <v>0</v>
      </c>
      <c r="I199" s="39" t="s">
        <v>182</v>
      </c>
      <c r="J199" s="44">
        <v>45720</v>
      </c>
      <c r="K199" s="63"/>
      <c r="L199" s="63">
        <f>-14040</f>
        <v>-14040</v>
      </c>
      <c r="M199" s="30">
        <f>J199+K199+L199</f>
        <v>31680</v>
      </c>
    </row>
    <row r="200" spans="1:14">
      <c r="A200" s="5" t="s">
        <v>181</v>
      </c>
      <c r="B200" s="6" t="s">
        <v>13</v>
      </c>
      <c r="C200" s="6" t="s">
        <v>15</v>
      </c>
      <c r="D200" s="6" t="s">
        <v>148</v>
      </c>
      <c r="E200" s="6" t="s">
        <v>199</v>
      </c>
      <c r="F200" s="6" t="s">
        <v>201</v>
      </c>
      <c r="G200" s="6">
        <v>297</v>
      </c>
      <c r="H200" s="6" t="s">
        <v>0</v>
      </c>
      <c r="I200" s="39" t="s">
        <v>182</v>
      </c>
      <c r="J200" s="44">
        <v>47880</v>
      </c>
      <c r="K200" s="63"/>
      <c r="L200" s="63"/>
      <c r="M200" s="30">
        <f>J200+K200+L200</f>
        <v>47880</v>
      </c>
    </row>
    <row r="201" spans="1:14" ht="25.5">
      <c r="A201" s="3" t="s">
        <v>202</v>
      </c>
      <c r="B201" s="4" t="s">
        <v>13</v>
      </c>
      <c r="C201" s="4" t="s">
        <v>15</v>
      </c>
      <c r="D201" s="4" t="s">
        <v>148</v>
      </c>
      <c r="E201" s="4" t="s">
        <v>203</v>
      </c>
      <c r="F201" s="4" t="s">
        <v>0</v>
      </c>
      <c r="G201" s="4" t="s">
        <v>0</v>
      </c>
      <c r="H201" s="4" t="s">
        <v>0</v>
      </c>
      <c r="I201" s="4" t="s">
        <v>0</v>
      </c>
      <c r="J201" s="42">
        <v>830734.1</v>
      </c>
      <c r="K201" s="60">
        <f t="shared" ref="K201:M203" si="17">K202</f>
        <v>0</v>
      </c>
      <c r="L201" s="60">
        <f t="shared" si="17"/>
        <v>0</v>
      </c>
      <c r="M201" s="33">
        <f t="shared" si="17"/>
        <v>830734.1</v>
      </c>
    </row>
    <row r="202" spans="1:14" ht="25.5">
      <c r="A202" s="3" t="s">
        <v>38</v>
      </c>
      <c r="B202" s="4" t="s">
        <v>13</v>
      </c>
      <c r="C202" s="4" t="s">
        <v>15</v>
      </c>
      <c r="D202" s="4" t="s">
        <v>148</v>
      </c>
      <c r="E202" s="4" t="s">
        <v>203</v>
      </c>
      <c r="F202" s="4" t="s">
        <v>39</v>
      </c>
      <c r="G202" s="4" t="s">
        <v>0</v>
      </c>
      <c r="H202" s="4" t="s">
        <v>0</v>
      </c>
      <c r="I202" s="4" t="s">
        <v>0</v>
      </c>
      <c r="J202" s="24">
        <v>830734.1</v>
      </c>
      <c r="K202" s="60">
        <f t="shared" si="17"/>
        <v>0</v>
      </c>
      <c r="L202" s="60">
        <f t="shared" si="17"/>
        <v>0</v>
      </c>
      <c r="M202" s="33">
        <f t="shared" si="17"/>
        <v>830734.1</v>
      </c>
    </row>
    <row r="203" spans="1:14" ht="25.5">
      <c r="A203" s="3" t="s">
        <v>40</v>
      </c>
      <c r="B203" s="4" t="s">
        <v>13</v>
      </c>
      <c r="C203" s="4" t="s">
        <v>15</v>
      </c>
      <c r="D203" s="4" t="s">
        <v>148</v>
      </c>
      <c r="E203" s="4" t="s">
        <v>203</v>
      </c>
      <c r="F203" s="4" t="s">
        <v>41</v>
      </c>
      <c r="G203" s="4" t="s">
        <v>0</v>
      </c>
      <c r="H203" s="4" t="s">
        <v>0</v>
      </c>
      <c r="I203" s="4" t="s">
        <v>0</v>
      </c>
      <c r="J203" s="24">
        <v>830734.1</v>
      </c>
      <c r="K203" s="67">
        <f t="shared" si="17"/>
        <v>0</v>
      </c>
      <c r="L203" s="67">
        <f t="shared" si="17"/>
        <v>0</v>
      </c>
      <c r="M203" s="99">
        <f t="shared" si="17"/>
        <v>830734.1</v>
      </c>
    </row>
    <row r="204" spans="1:14">
      <c r="A204" s="3" t="s">
        <v>48</v>
      </c>
      <c r="B204" s="4" t="s">
        <v>13</v>
      </c>
      <c r="C204" s="4" t="s">
        <v>15</v>
      </c>
      <c r="D204" s="4" t="s">
        <v>148</v>
      </c>
      <c r="E204" s="4" t="s">
        <v>203</v>
      </c>
      <c r="F204" s="4" t="s">
        <v>49</v>
      </c>
      <c r="G204" s="4" t="s">
        <v>0</v>
      </c>
      <c r="H204" s="4" t="s">
        <v>0</v>
      </c>
      <c r="I204" s="4" t="s">
        <v>0</v>
      </c>
      <c r="J204" s="24">
        <v>830734.1</v>
      </c>
      <c r="K204" s="57">
        <f>K207+K210+K213+K206</f>
        <v>0</v>
      </c>
      <c r="L204" s="24">
        <f>L207+L210+L213+L206+L205</f>
        <v>0</v>
      </c>
      <c r="M204" s="24">
        <f>M207+M210+M213+M206+M205</f>
        <v>830734.1</v>
      </c>
    </row>
    <row r="205" spans="1:14">
      <c r="A205" s="3"/>
      <c r="B205" s="6" t="s">
        <v>13</v>
      </c>
      <c r="C205" s="6" t="s">
        <v>15</v>
      </c>
      <c r="D205" s="6" t="s">
        <v>148</v>
      </c>
      <c r="E205" s="6" t="s">
        <v>203</v>
      </c>
      <c r="F205" s="6" t="s">
        <v>49</v>
      </c>
      <c r="G205" s="6">
        <v>222</v>
      </c>
      <c r="H205" s="4"/>
      <c r="I205" s="148">
        <v>1125</v>
      </c>
      <c r="J205" s="24">
        <v>55294.1</v>
      </c>
      <c r="K205" s="57"/>
      <c r="L205" s="28"/>
      <c r="M205" s="48">
        <f>J205+K205+L205</f>
        <v>55294.1</v>
      </c>
    </row>
    <row r="206" spans="1:14" ht="25.5">
      <c r="A206" s="49" t="s">
        <v>128</v>
      </c>
      <c r="B206" s="6" t="s">
        <v>13</v>
      </c>
      <c r="C206" s="6" t="s">
        <v>15</v>
      </c>
      <c r="D206" s="6" t="s">
        <v>148</v>
      </c>
      <c r="E206" s="6" t="s">
        <v>203</v>
      </c>
      <c r="F206" s="6" t="s">
        <v>49</v>
      </c>
      <c r="G206" s="6">
        <v>310</v>
      </c>
      <c r="H206" s="4" t="s">
        <v>394</v>
      </c>
      <c r="I206" s="39">
        <v>1116</v>
      </c>
      <c r="J206" s="24">
        <v>62680</v>
      </c>
      <c r="K206" s="57"/>
      <c r="L206" s="84"/>
      <c r="M206" s="48">
        <f>J206+K206+L206</f>
        <v>62680</v>
      </c>
    </row>
    <row r="207" spans="1:14">
      <c r="A207" s="5" t="s">
        <v>66</v>
      </c>
      <c r="B207" s="6" t="s">
        <v>13</v>
      </c>
      <c r="C207" s="6" t="s">
        <v>15</v>
      </c>
      <c r="D207" s="6" t="s">
        <v>148</v>
      </c>
      <c r="E207" s="6" t="s">
        <v>203</v>
      </c>
      <c r="F207" s="6" t="s">
        <v>49</v>
      </c>
      <c r="G207" s="6" t="s">
        <v>67</v>
      </c>
      <c r="H207" s="6" t="s">
        <v>0</v>
      </c>
      <c r="I207" s="6" t="s">
        <v>0</v>
      </c>
      <c r="J207" s="40">
        <v>254000</v>
      </c>
      <c r="K207" s="137">
        <f>K209+K208</f>
        <v>0</v>
      </c>
      <c r="L207" s="137">
        <f>L209+L208</f>
        <v>0</v>
      </c>
      <c r="M207" s="137">
        <f>M209+M208</f>
        <v>254000</v>
      </c>
    </row>
    <row r="208" spans="1:14">
      <c r="A208" s="5"/>
      <c r="B208" s="6" t="s">
        <v>13</v>
      </c>
      <c r="C208" s="6" t="s">
        <v>15</v>
      </c>
      <c r="D208" s="6" t="s">
        <v>148</v>
      </c>
      <c r="E208" s="6" t="s">
        <v>203</v>
      </c>
      <c r="F208" s="6" t="s">
        <v>49</v>
      </c>
      <c r="G208" s="6" t="s">
        <v>67</v>
      </c>
      <c r="H208" s="6" t="s">
        <v>0</v>
      </c>
      <c r="I208" s="39">
        <v>1140</v>
      </c>
      <c r="J208" s="36">
        <v>35000</v>
      </c>
      <c r="K208" s="62"/>
      <c r="L208" s="62"/>
      <c r="M208" s="36">
        <f>J208+K208+L208</f>
        <v>35000</v>
      </c>
      <c r="N208" s="153"/>
    </row>
    <row r="209" spans="1:14">
      <c r="A209" s="5" t="s">
        <v>204</v>
      </c>
      <c r="B209" s="6" t="s">
        <v>13</v>
      </c>
      <c r="C209" s="6" t="s">
        <v>15</v>
      </c>
      <c r="D209" s="6" t="s">
        <v>148</v>
      </c>
      <c r="E209" s="6" t="s">
        <v>203</v>
      </c>
      <c r="F209" s="6" t="s">
        <v>49</v>
      </c>
      <c r="G209" s="6" t="s">
        <v>67</v>
      </c>
      <c r="H209" s="6" t="s">
        <v>0</v>
      </c>
      <c r="I209" s="6" t="s">
        <v>205</v>
      </c>
      <c r="J209" s="50">
        <v>219000</v>
      </c>
      <c r="K209" s="122"/>
      <c r="L209" s="133"/>
      <c r="M209" s="154">
        <f>J209+K209+L209</f>
        <v>219000</v>
      </c>
    </row>
    <row r="210" spans="1:14" ht="25.5">
      <c r="A210" s="49" t="s">
        <v>395</v>
      </c>
      <c r="B210" s="6" t="s">
        <v>13</v>
      </c>
      <c r="C210" s="6" t="s">
        <v>15</v>
      </c>
      <c r="D210" s="6" t="s">
        <v>148</v>
      </c>
      <c r="E210" s="6" t="s">
        <v>203</v>
      </c>
      <c r="F210" s="6" t="s">
        <v>49</v>
      </c>
      <c r="G210" s="6">
        <v>346</v>
      </c>
      <c r="H210" s="6" t="s">
        <v>0</v>
      </c>
      <c r="I210" s="6" t="s">
        <v>0</v>
      </c>
      <c r="J210" s="27">
        <v>304720</v>
      </c>
      <c r="K210" s="69">
        <f>K211+K212</f>
        <v>0</v>
      </c>
      <c r="L210" s="27">
        <f>L211+L212</f>
        <v>0</v>
      </c>
      <c r="M210" s="36">
        <f>M211+M212</f>
        <v>304720</v>
      </c>
    </row>
    <row r="211" spans="1:14" ht="25.5">
      <c r="A211" s="49" t="s">
        <v>46</v>
      </c>
      <c r="B211" s="6" t="s">
        <v>13</v>
      </c>
      <c r="C211" s="6" t="s">
        <v>15</v>
      </c>
      <c r="D211" s="6" t="s">
        <v>148</v>
      </c>
      <c r="E211" s="6" t="s">
        <v>203</v>
      </c>
      <c r="F211" s="6" t="s">
        <v>49</v>
      </c>
      <c r="G211" s="6">
        <v>346</v>
      </c>
      <c r="H211" s="6" t="s">
        <v>0</v>
      </c>
      <c r="I211" s="6">
        <v>1123</v>
      </c>
      <c r="J211" s="40">
        <v>160000</v>
      </c>
      <c r="K211" s="119"/>
      <c r="L211" s="70"/>
      <c r="M211" s="30">
        <f>J211+K211+L211</f>
        <v>160000</v>
      </c>
    </row>
    <row r="212" spans="1:14" ht="25.5">
      <c r="A212" s="49" t="s">
        <v>46</v>
      </c>
      <c r="B212" s="6" t="s">
        <v>13</v>
      </c>
      <c r="C212" s="6" t="s">
        <v>15</v>
      </c>
      <c r="D212" s="6" t="s">
        <v>148</v>
      </c>
      <c r="E212" s="6" t="s">
        <v>203</v>
      </c>
      <c r="F212" s="6" t="s">
        <v>49</v>
      </c>
      <c r="G212" s="6">
        <v>346</v>
      </c>
      <c r="H212" s="4" t="s">
        <v>394</v>
      </c>
      <c r="I212" s="39">
        <v>1123</v>
      </c>
      <c r="J212" s="36">
        <v>144720</v>
      </c>
      <c r="K212" s="78"/>
      <c r="L212" s="58"/>
      <c r="M212" s="30">
        <f>J212+K212+L212</f>
        <v>144720</v>
      </c>
    </row>
    <row r="213" spans="1:14" ht="38.25">
      <c r="A213" s="5" t="s">
        <v>54</v>
      </c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 t="s">
        <v>55</v>
      </c>
      <c r="H213" s="6" t="s">
        <v>0</v>
      </c>
      <c r="I213" s="6" t="s">
        <v>0</v>
      </c>
      <c r="J213" s="50">
        <v>154040</v>
      </c>
      <c r="K213" s="82">
        <f>K214</f>
        <v>0</v>
      </c>
      <c r="L213" s="82">
        <f>L214</f>
        <v>0</v>
      </c>
      <c r="M213" s="36">
        <f>M214</f>
        <v>154040</v>
      </c>
    </row>
    <row r="214" spans="1:14" ht="25.5">
      <c r="A214" s="5" t="s">
        <v>206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 t="s">
        <v>55</v>
      </c>
      <c r="H214" s="6" t="s">
        <v>0</v>
      </c>
      <c r="I214" s="6" t="s">
        <v>57</v>
      </c>
      <c r="J214" s="27">
        <v>154040</v>
      </c>
      <c r="K214" s="63"/>
      <c r="L214" s="58"/>
      <c r="M214" s="30">
        <f>J214+K214+L214</f>
        <v>154040</v>
      </c>
    </row>
    <row r="215" spans="1:14" hidden="1">
      <c r="A215" s="3" t="s">
        <v>207</v>
      </c>
      <c r="B215" s="4" t="s">
        <v>13</v>
      </c>
      <c r="C215" s="4" t="s">
        <v>15</v>
      </c>
      <c r="D215" s="4" t="s">
        <v>148</v>
      </c>
      <c r="E215" s="4" t="s">
        <v>208</v>
      </c>
      <c r="F215" s="4" t="s">
        <v>0</v>
      </c>
      <c r="G215" s="4" t="s">
        <v>0</v>
      </c>
      <c r="H215" s="4" t="s">
        <v>0</v>
      </c>
      <c r="I215" s="4" t="s">
        <v>0</v>
      </c>
      <c r="J215" s="24"/>
      <c r="K215" s="63"/>
      <c r="L215" s="58"/>
      <c r="M215" s="30">
        <f t="shared" ref="M215:M220" si="18">J215+K215+L215</f>
        <v>0</v>
      </c>
    </row>
    <row r="216" spans="1:14" hidden="1">
      <c r="A216" s="3" t="s">
        <v>207</v>
      </c>
      <c r="B216" s="4" t="s">
        <v>13</v>
      </c>
      <c r="C216" s="4" t="s">
        <v>15</v>
      </c>
      <c r="D216" s="4" t="s">
        <v>148</v>
      </c>
      <c r="E216" s="4" t="s">
        <v>208</v>
      </c>
      <c r="F216" s="4" t="s">
        <v>0</v>
      </c>
      <c r="G216" s="4" t="s">
        <v>0</v>
      </c>
      <c r="H216" s="4" t="s">
        <v>0</v>
      </c>
      <c r="I216" s="4" t="s">
        <v>0</v>
      </c>
      <c r="J216" s="24"/>
      <c r="K216" s="63"/>
      <c r="L216" s="58"/>
      <c r="M216" s="30">
        <f t="shared" si="18"/>
        <v>0</v>
      </c>
    </row>
    <row r="217" spans="1:14" ht="25.5" hidden="1">
      <c r="A217" s="3" t="s">
        <v>38</v>
      </c>
      <c r="B217" s="4" t="s">
        <v>13</v>
      </c>
      <c r="C217" s="4" t="s">
        <v>15</v>
      </c>
      <c r="D217" s="4" t="s">
        <v>148</v>
      </c>
      <c r="E217" s="4" t="s">
        <v>208</v>
      </c>
      <c r="F217" s="4" t="s">
        <v>39</v>
      </c>
      <c r="G217" s="4" t="s">
        <v>0</v>
      </c>
      <c r="H217" s="4" t="s">
        <v>0</v>
      </c>
      <c r="I217" s="4" t="s">
        <v>0</v>
      </c>
      <c r="J217" s="24"/>
      <c r="K217" s="63"/>
      <c r="L217" s="58"/>
      <c r="M217" s="30">
        <f t="shared" si="18"/>
        <v>0</v>
      </c>
    </row>
    <row r="218" spans="1:14" ht="25.5" hidden="1">
      <c r="A218" s="3" t="s">
        <v>40</v>
      </c>
      <c r="B218" s="4" t="s">
        <v>13</v>
      </c>
      <c r="C218" s="4" t="s">
        <v>15</v>
      </c>
      <c r="D218" s="4" t="s">
        <v>148</v>
      </c>
      <c r="E218" s="4" t="s">
        <v>208</v>
      </c>
      <c r="F218" s="4" t="s">
        <v>41</v>
      </c>
      <c r="G218" s="4" t="s">
        <v>0</v>
      </c>
      <c r="H218" s="4" t="s">
        <v>0</v>
      </c>
      <c r="I218" s="4" t="s">
        <v>0</v>
      </c>
      <c r="J218" s="24"/>
      <c r="K218" s="63"/>
      <c r="L218" s="58"/>
      <c r="M218" s="30">
        <f t="shared" si="18"/>
        <v>0</v>
      </c>
    </row>
    <row r="219" spans="1:14" hidden="1">
      <c r="A219" s="3" t="s">
        <v>48</v>
      </c>
      <c r="B219" s="4" t="s">
        <v>13</v>
      </c>
      <c r="C219" s="4" t="s">
        <v>15</v>
      </c>
      <c r="D219" s="4" t="s">
        <v>148</v>
      </c>
      <c r="E219" s="4" t="s">
        <v>208</v>
      </c>
      <c r="F219" s="4" t="s">
        <v>49</v>
      </c>
      <c r="G219" s="4" t="s">
        <v>0</v>
      </c>
      <c r="H219" s="4" t="s">
        <v>0</v>
      </c>
      <c r="I219" s="4" t="s">
        <v>0</v>
      </c>
      <c r="J219" s="43"/>
      <c r="K219" s="64"/>
      <c r="L219" s="58"/>
      <c r="M219" s="30">
        <f t="shared" si="18"/>
        <v>0</v>
      </c>
    </row>
    <row r="220" spans="1:14">
      <c r="A220" s="3"/>
      <c r="B220" s="6" t="s">
        <v>13</v>
      </c>
      <c r="C220" s="6" t="s">
        <v>15</v>
      </c>
      <c r="D220" s="6" t="s">
        <v>148</v>
      </c>
      <c r="E220" s="6" t="s">
        <v>203</v>
      </c>
      <c r="F220" s="6">
        <v>853</v>
      </c>
      <c r="G220" s="6">
        <v>295</v>
      </c>
      <c r="H220" s="4"/>
      <c r="I220" s="148">
        <v>1144</v>
      </c>
      <c r="J220" s="48">
        <v>0</v>
      </c>
      <c r="K220" s="63"/>
      <c r="L220" s="68">
        <v>14040</v>
      </c>
      <c r="M220" s="30">
        <f t="shared" si="18"/>
        <v>14040</v>
      </c>
    </row>
    <row r="221" spans="1:14">
      <c r="A221" s="9" t="s">
        <v>388</v>
      </c>
      <c r="B221" s="16" t="s">
        <v>13</v>
      </c>
      <c r="C221" s="10">
        <v>2</v>
      </c>
      <c r="D221" s="20"/>
      <c r="E221" s="17"/>
      <c r="F221" s="10"/>
      <c r="G221" s="10"/>
      <c r="H221" s="10"/>
      <c r="I221" s="10"/>
      <c r="J221" s="46">
        <v>6586377</v>
      </c>
      <c r="K221" s="71">
        <f>K222+K238+K239+K241+K240</f>
        <v>0</v>
      </c>
      <c r="L221" s="55">
        <f>L222+L238+L239+L241+L240</f>
        <v>0</v>
      </c>
      <c r="M221" s="102">
        <f>M222+M238+M239+M241+M240</f>
        <v>6586377</v>
      </c>
    </row>
    <row r="222" spans="1:14" ht="67.5">
      <c r="A222" s="18" t="s">
        <v>389</v>
      </c>
      <c r="B222" s="104" t="s">
        <v>13</v>
      </c>
      <c r="C222" s="19" t="s">
        <v>17</v>
      </c>
      <c r="D222" s="21">
        <v>3</v>
      </c>
      <c r="E222" s="87" t="s">
        <v>390</v>
      </c>
      <c r="F222" s="72"/>
      <c r="G222" s="4"/>
      <c r="H222" s="4"/>
      <c r="I222" s="4"/>
      <c r="J222" s="24">
        <v>3629600.0000000005</v>
      </c>
      <c r="K222" s="57">
        <f>K223+K224+K226+K228+K229+K230+K231+K232+K233+K235+K236+K225+K237+K234+K227</f>
        <v>0</v>
      </c>
      <c r="L222" s="57">
        <f t="shared" ref="L222:M222" si="19">L223+L224+L226+L228+L229+L230+L231+L232+L233+L235+L236+L225+L237+L234+L227</f>
        <v>0</v>
      </c>
      <c r="M222" s="57">
        <f t="shared" si="19"/>
        <v>3629600.0000000005</v>
      </c>
    </row>
    <row r="223" spans="1:14" ht="24" customHeight="1">
      <c r="A223" s="85" t="s">
        <v>30</v>
      </c>
      <c r="B223" s="104" t="s">
        <v>13</v>
      </c>
      <c r="C223" s="86" t="s">
        <v>17</v>
      </c>
      <c r="D223" s="107" t="s">
        <v>35</v>
      </c>
      <c r="E223" s="90" t="s">
        <v>390</v>
      </c>
      <c r="F223" s="21">
        <v>121</v>
      </c>
      <c r="G223" s="103">
        <v>211</v>
      </c>
      <c r="H223" s="72"/>
      <c r="I223" s="88"/>
      <c r="J223" s="89">
        <v>1758845.27</v>
      </c>
      <c r="K223" s="64"/>
      <c r="L223" s="70">
        <f>1758845.27-J223</f>
        <v>0</v>
      </c>
      <c r="M223" s="30">
        <f>J223+K223+L223</f>
        <v>1758845.27</v>
      </c>
      <c r="N223" s="14"/>
    </row>
    <row r="224" spans="1:14" ht="24.75" customHeight="1">
      <c r="A224" s="21" t="s">
        <v>30</v>
      </c>
      <c r="B224" s="142" t="s">
        <v>13</v>
      </c>
      <c r="C224" s="86" t="s">
        <v>17</v>
      </c>
      <c r="D224" s="107" t="s">
        <v>35</v>
      </c>
      <c r="E224" s="90" t="s">
        <v>390</v>
      </c>
      <c r="F224" s="21">
        <v>121</v>
      </c>
      <c r="G224" s="103">
        <v>266</v>
      </c>
      <c r="H224" s="77"/>
      <c r="I224" s="29"/>
      <c r="J224" s="48">
        <v>51119.25</v>
      </c>
      <c r="K224" s="63"/>
      <c r="L224" s="58"/>
      <c r="M224" s="30">
        <f t="shared" ref="M224:M241" si="20">J224+K224+L224</f>
        <v>51119.25</v>
      </c>
    </row>
    <row r="225" spans="1:14" ht="24.75" customHeight="1">
      <c r="A225" s="91" t="s">
        <v>74</v>
      </c>
      <c r="B225" s="142" t="s">
        <v>13</v>
      </c>
      <c r="C225" s="86" t="s">
        <v>17</v>
      </c>
      <c r="D225" s="107" t="s">
        <v>35</v>
      </c>
      <c r="E225" s="90" t="s">
        <v>390</v>
      </c>
      <c r="F225" s="21">
        <v>121</v>
      </c>
      <c r="G225" s="103">
        <v>212</v>
      </c>
      <c r="H225" s="77"/>
      <c r="I225" s="92">
        <v>1104</v>
      </c>
      <c r="J225" s="48">
        <v>8500</v>
      </c>
      <c r="K225" s="63"/>
      <c r="L225" s="58"/>
      <c r="M225" s="30">
        <f t="shared" si="20"/>
        <v>8500</v>
      </c>
    </row>
    <row r="226" spans="1:14" ht="17.25" customHeight="1">
      <c r="A226" s="91" t="s">
        <v>396</v>
      </c>
      <c r="B226" s="104" t="s">
        <v>13</v>
      </c>
      <c r="C226" s="86" t="s">
        <v>17</v>
      </c>
      <c r="D226" s="107" t="s">
        <v>35</v>
      </c>
      <c r="E226" s="90" t="s">
        <v>390</v>
      </c>
      <c r="F226" s="21">
        <v>122</v>
      </c>
      <c r="G226" s="103">
        <v>214</v>
      </c>
      <c r="H226" s="77"/>
      <c r="I226" s="92">
        <v>1101</v>
      </c>
      <c r="J226" s="48">
        <v>280000</v>
      </c>
      <c r="K226" s="63"/>
      <c r="L226" s="58"/>
      <c r="M226" s="30">
        <f t="shared" si="20"/>
        <v>280000</v>
      </c>
    </row>
    <row r="227" spans="1:14" ht="17.25" customHeight="1">
      <c r="A227" s="91" t="s">
        <v>426</v>
      </c>
      <c r="B227" s="104" t="s">
        <v>13</v>
      </c>
      <c r="C227" s="86" t="s">
        <v>17</v>
      </c>
      <c r="D227" s="107" t="s">
        <v>35</v>
      </c>
      <c r="E227" s="90" t="s">
        <v>390</v>
      </c>
      <c r="F227" s="21">
        <v>122</v>
      </c>
      <c r="G227" s="103">
        <v>214</v>
      </c>
      <c r="H227" s="77"/>
      <c r="I227" s="92">
        <v>1125</v>
      </c>
      <c r="J227" s="48">
        <v>0</v>
      </c>
      <c r="K227" s="63"/>
      <c r="L227" s="157">
        <v>19665</v>
      </c>
      <c r="M227" s="30">
        <f t="shared" si="20"/>
        <v>19665</v>
      </c>
    </row>
    <row r="228" spans="1:14" ht="27" customHeight="1">
      <c r="A228" s="91" t="s">
        <v>397</v>
      </c>
      <c r="B228" s="104" t="s">
        <v>13</v>
      </c>
      <c r="C228" s="86" t="s">
        <v>17</v>
      </c>
      <c r="D228" s="107" t="s">
        <v>35</v>
      </c>
      <c r="E228" s="90" t="s">
        <v>390</v>
      </c>
      <c r="F228" s="21">
        <v>122</v>
      </c>
      <c r="G228" s="103">
        <v>226</v>
      </c>
      <c r="H228" s="77"/>
      <c r="I228" s="92">
        <v>1104</v>
      </c>
      <c r="J228" s="48">
        <v>214500</v>
      </c>
      <c r="K228" s="63"/>
      <c r="L228" s="58">
        <f>-19665</f>
        <v>-19665</v>
      </c>
      <c r="M228" s="30">
        <f t="shared" si="20"/>
        <v>194835</v>
      </c>
    </row>
    <row r="229" spans="1:14" ht="21.75" customHeight="1">
      <c r="A229" s="93" t="s">
        <v>32</v>
      </c>
      <c r="B229" s="104" t="s">
        <v>13</v>
      </c>
      <c r="C229" s="86" t="s">
        <v>17</v>
      </c>
      <c r="D229" s="107" t="s">
        <v>35</v>
      </c>
      <c r="E229" s="90" t="s">
        <v>390</v>
      </c>
      <c r="F229" s="21">
        <v>129</v>
      </c>
      <c r="G229" s="103">
        <v>213</v>
      </c>
      <c r="H229" s="94"/>
      <c r="I229" s="95"/>
      <c r="J229" s="96">
        <v>546609.29</v>
      </c>
      <c r="K229" s="64"/>
      <c r="L229" s="70"/>
      <c r="M229" s="30">
        <f t="shared" si="20"/>
        <v>546609.29</v>
      </c>
    </row>
    <row r="230" spans="1:14" ht="21.75" customHeight="1">
      <c r="A230" s="91" t="s">
        <v>86</v>
      </c>
      <c r="B230" s="104" t="s">
        <v>13</v>
      </c>
      <c r="C230" s="86" t="s">
        <v>17</v>
      </c>
      <c r="D230" s="107" t="s">
        <v>35</v>
      </c>
      <c r="E230" s="90" t="s">
        <v>390</v>
      </c>
      <c r="F230" s="21">
        <v>242</v>
      </c>
      <c r="G230" s="103">
        <v>221</v>
      </c>
      <c r="H230" s="77"/>
      <c r="I230" s="92"/>
      <c r="J230" s="48">
        <v>16534.68</v>
      </c>
      <c r="K230" s="63"/>
      <c r="L230" s="58"/>
      <c r="M230" s="30">
        <f t="shared" si="20"/>
        <v>16534.68</v>
      </c>
    </row>
    <row r="231" spans="1:14" ht="30" customHeight="1">
      <c r="A231" s="91" t="s">
        <v>92</v>
      </c>
      <c r="B231" s="104" t="s">
        <v>13</v>
      </c>
      <c r="C231" s="86" t="s">
        <v>17</v>
      </c>
      <c r="D231" s="107" t="s">
        <v>35</v>
      </c>
      <c r="E231" s="90" t="s">
        <v>390</v>
      </c>
      <c r="F231" s="21">
        <v>242</v>
      </c>
      <c r="G231" s="103">
        <v>226</v>
      </c>
      <c r="H231" s="77"/>
      <c r="I231" s="92">
        <v>1136</v>
      </c>
      <c r="J231" s="48">
        <v>91200</v>
      </c>
      <c r="K231" s="63"/>
      <c r="L231" s="58"/>
      <c r="M231" s="30">
        <f t="shared" si="20"/>
        <v>91200</v>
      </c>
    </row>
    <row r="232" spans="1:14" ht="29.25" customHeight="1">
      <c r="A232" s="91" t="s">
        <v>92</v>
      </c>
      <c r="B232" s="104" t="s">
        <v>13</v>
      </c>
      <c r="C232" s="86" t="s">
        <v>17</v>
      </c>
      <c r="D232" s="107" t="s">
        <v>35</v>
      </c>
      <c r="E232" s="90" t="s">
        <v>390</v>
      </c>
      <c r="F232" s="21">
        <v>242</v>
      </c>
      <c r="G232" s="103">
        <v>226</v>
      </c>
      <c r="H232" s="77"/>
      <c r="I232" s="92">
        <v>1140</v>
      </c>
      <c r="J232" s="48">
        <v>77234.679999999993</v>
      </c>
      <c r="K232" s="63"/>
      <c r="L232" s="58"/>
      <c r="M232" s="30">
        <f t="shared" si="20"/>
        <v>77234.679999999993</v>
      </c>
    </row>
    <row r="233" spans="1:14" ht="28.5" customHeight="1">
      <c r="A233" s="91" t="s">
        <v>395</v>
      </c>
      <c r="B233" s="104" t="s">
        <v>13</v>
      </c>
      <c r="C233" s="86" t="s">
        <v>17</v>
      </c>
      <c r="D233" s="107" t="s">
        <v>35</v>
      </c>
      <c r="E233" s="90" t="s">
        <v>390</v>
      </c>
      <c r="F233" s="21">
        <v>242</v>
      </c>
      <c r="G233" s="103">
        <v>346</v>
      </c>
      <c r="H233" s="77"/>
      <c r="I233" s="92">
        <v>1123</v>
      </c>
      <c r="J233" s="48">
        <v>33400</v>
      </c>
      <c r="K233" s="63"/>
      <c r="L233" s="58"/>
      <c r="M233" s="30">
        <f t="shared" si="20"/>
        <v>33400</v>
      </c>
    </row>
    <row r="234" spans="1:14" ht="28.5" customHeight="1">
      <c r="A234" s="91" t="s">
        <v>421</v>
      </c>
      <c r="B234" s="104" t="s">
        <v>13</v>
      </c>
      <c r="C234" s="86" t="s">
        <v>17</v>
      </c>
      <c r="D234" s="107" t="s">
        <v>35</v>
      </c>
      <c r="E234" s="90" t="s">
        <v>390</v>
      </c>
      <c r="F234" s="21">
        <v>244</v>
      </c>
      <c r="G234" s="103">
        <v>222</v>
      </c>
      <c r="H234" s="77"/>
      <c r="I234" s="92">
        <v>1125</v>
      </c>
      <c r="J234" s="48">
        <v>0</v>
      </c>
      <c r="K234" s="63"/>
      <c r="L234" s="58">
        <f>19665-19665</f>
        <v>0</v>
      </c>
      <c r="M234" s="30">
        <f t="shared" si="20"/>
        <v>0</v>
      </c>
      <c r="N234" s="152">
        <v>-19665</v>
      </c>
    </row>
    <row r="235" spans="1:14" ht="21.75" customHeight="1">
      <c r="A235" s="91" t="s">
        <v>398</v>
      </c>
      <c r="B235" s="104" t="s">
        <v>13</v>
      </c>
      <c r="C235" s="86" t="s">
        <v>17</v>
      </c>
      <c r="D235" s="107" t="s">
        <v>35</v>
      </c>
      <c r="E235" s="90" t="s">
        <v>390</v>
      </c>
      <c r="F235" s="21">
        <v>244</v>
      </c>
      <c r="G235" s="103">
        <v>226</v>
      </c>
      <c r="H235" s="77"/>
      <c r="I235" s="92">
        <v>1140</v>
      </c>
      <c r="J235" s="48">
        <v>169256.83000000002</v>
      </c>
      <c r="K235" s="63"/>
      <c r="L235" s="58"/>
      <c r="M235" s="30">
        <f t="shared" si="20"/>
        <v>169256.83000000002</v>
      </c>
    </row>
    <row r="236" spans="1:14" ht="28.5" customHeight="1">
      <c r="A236" s="91" t="s">
        <v>395</v>
      </c>
      <c r="B236" s="104" t="s">
        <v>13</v>
      </c>
      <c r="C236" s="86" t="s">
        <v>17</v>
      </c>
      <c r="D236" s="107" t="s">
        <v>35</v>
      </c>
      <c r="E236" s="90" t="s">
        <v>390</v>
      </c>
      <c r="F236" s="21">
        <v>244</v>
      </c>
      <c r="G236" s="103">
        <v>346</v>
      </c>
      <c r="H236" s="77"/>
      <c r="I236" s="92">
        <v>1123</v>
      </c>
      <c r="J236" s="48">
        <v>116400</v>
      </c>
      <c r="K236" s="63"/>
      <c r="L236" s="58"/>
      <c r="M236" s="30">
        <f t="shared" si="20"/>
        <v>116400</v>
      </c>
    </row>
    <row r="237" spans="1:14" ht="28.5" customHeight="1">
      <c r="A237" s="143"/>
      <c r="B237" s="104" t="s">
        <v>13</v>
      </c>
      <c r="C237" s="86" t="s">
        <v>17</v>
      </c>
      <c r="D237" s="107" t="s">
        <v>35</v>
      </c>
      <c r="E237" s="90" t="s">
        <v>390</v>
      </c>
      <c r="F237" s="21">
        <v>321</v>
      </c>
      <c r="G237" s="103">
        <v>265</v>
      </c>
      <c r="H237" s="77"/>
      <c r="I237" s="92">
        <v>1124</v>
      </c>
      <c r="J237" s="48">
        <v>266000</v>
      </c>
      <c r="K237" s="63"/>
      <c r="L237" s="58"/>
      <c r="M237" s="30">
        <f t="shared" si="20"/>
        <v>266000</v>
      </c>
    </row>
    <row r="238" spans="1:14" ht="21.75" customHeight="1">
      <c r="A238" s="106" t="s">
        <v>399</v>
      </c>
      <c r="B238" s="104" t="s">
        <v>13</v>
      </c>
      <c r="C238" s="86" t="s">
        <v>17</v>
      </c>
      <c r="D238" s="107" t="s">
        <v>35</v>
      </c>
      <c r="E238" s="92" t="s">
        <v>203</v>
      </c>
      <c r="F238" s="21">
        <v>121</v>
      </c>
      <c r="G238" s="103">
        <v>211</v>
      </c>
      <c r="H238" s="77"/>
      <c r="I238" s="92"/>
      <c r="J238" s="48">
        <v>2235394.5</v>
      </c>
      <c r="K238" s="63"/>
      <c r="L238" s="58"/>
      <c r="M238" s="30">
        <f t="shared" si="20"/>
        <v>2235394.5</v>
      </c>
    </row>
    <row r="239" spans="1:14" ht="21.75" customHeight="1">
      <c r="A239" s="21" t="s">
        <v>30</v>
      </c>
      <c r="B239" s="142" t="s">
        <v>13</v>
      </c>
      <c r="C239" s="105" t="s">
        <v>17</v>
      </c>
      <c r="D239" s="107" t="s">
        <v>35</v>
      </c>
      <c r="E239" s="92" t="s">
        <v>203</v>
      </c>
      <c r="F239" s="21">
        <v>121</v>
      </c>
      <c r="G239" s="103">
        <v>266</v>
      </c>
      <c r="H239" s="77"/>
      <c r="I239" s="92"/>
      <c r="J239" s="48">
        <v>14605.5</v>
      </c>
      <c r="K239" s="63"/>
      <c r="L239" s="58"/>
      <c r="M239" s="30">
        <f t="shared" si="20"/>
        <v>14605.5</v>
      </c>
    </row>
    <row r="240" spans="1:14" ht="21.75" customHeight="1">
      <c r="A240" s="91" t="s">
        <v>74</v>
      </c>
      <c r="B240" s="142" t="s">
        <v>13</v>
      </c>
      <c r="C240" s="105" t="s">
        <v>17</v>
      </c>
      <c r="D240" s="107" t="s">
        <v>35</v>
      </c>
      <c r="E240" s="92" t="s">
        <v>203</v>
      </c>
      <c r="F240" s="21">
        <v>122</v>
      </c>
      <c r="G240" s="103">
        <v>212</v>
      </c>
      <c r="H240" s="77"/>
      <c r="I240" s="92">
        <v>1104</v>
      </c>
      <c r="J240" s="48">
        <v>26500</v>
      </c>
      <c r="K240" s="63"/>
      <c r="L240" s="58"/>
      <c r="M240" s="30">
        <f t="shared" si="20"/>
        <v>26500</v>
      </c>
    </row>
    <row r="241" spans="1:13" ht="24" customHeight="1">
      <c r="A241" s="93" t="s">
        <v>32</v>
      </c>
      <c r="B241" s="104" t="s">
        <v>13</v>
      </c>
      <c r="C241" s="86" t="s">
        <v>17</v>
      </c>
      <c r="D241" s="107" t="s">
        <v>35</v>
      </c>
      <c r="E241" s="92" t="s">
        <v>203</v>
      </c>
      <c r="F241" s="21">
        <v>129</v>
      </c>
      <c r="G241" s="103">
        <v>213</v>
      </c>
      <c r="H241" s="77"/>
      <c r="I241" s="29"/>
      <c r="J241" s="48">
        <v>680277</v>
      </c>
      <c r="K241" s="63"/>
      <c r="L241" s="58"/>
      <c r="M241" s="30">
        <f t="shared" si="20"/>
        <v>680277</v>
      </c>
    </row>
    <row r="242" spans="1:13">
      <c r="A242" s="100" t="s">
        <v>209</v>
      </c>
      <c r="B242" s="101" t="s">
        <v>13</v>
      </c>
      <c r="C242" s="101" t="s">
        <v>35</v>
      </c>
      <c r="D242" s="101" t="s">
        <v>0</v>
      </c>
      <c r="E242" s="101" t="s">
        <v>0</v>
      </c>
      <c r="F242" s="101" t="s">
        <v>0</v>
      </c>
      <c r="G242" s="101" t="s">
        <v>0</v>
      </c>
      <c r="H242" s="101" t="s">
        <v>0</v>
      </c>
      <c r="I242" s="101" t="s">
        <v>0</v>
      </c>
      <c r="J242" s="34">
        <v>1145260.04</v>
      </c>
      <c r="K242" s="102">
        <f>K245+K243</f>
        <v>0</v>
      </c>
      <c r="L242" s="34">
        <f>L245+L243</f>
        <v>0</v>
      </c>
      <c r="M242" s="34">
        <f>M245+M243</f>
        <v>1145260.04</v>
      </c>
    </row>
    <row r="243" spans="1:13" ht="38.25">
      <c r="A243" s="45" t="s">
        <v>400</v>
      </c>
      <c r="B243" s="110">
        <v>802</v>
      </c>
      <c r="C243" s="108" t="s">
        <v>35</v>
      </c>
      <c r="D243" s="109" t="s">
        <v>59</v>
      </c>
      <c r="E243" s="110"/>
      <c r="F243" s="110"/>
      <c r="G243" s="110"/>
      <c r="H243" s="110"/>
      <c r="I243" s="29"/>
      <c r="J243" s="33">
        <v>154500</v>
      </c>
      <c r="K243" s="60">
        <f>K244</f>
        <v>0</v>
      </c>
      <c r="L243" s="33">
        <f>L244</f>
        <v>0</v>
      </c>
      <c r="M243" s="33">
        <f>M244</f>
        <v>154500</v>
      </c>
    </row>
    <row r="244" spans="1:13">
      <c r="A244" s="45" t="s">
        <v>398</v>
      </c>
      <c r="B244" s="92">
        <v>802</v>
      </c>
      <c r="C244" s="111" t="s">
        <v>35</v>
      </c>
      <c r="D244" s="112" t="s">
        <v>59</v>
      </c>
      <c r="E244" s="29">
        <v>9950059300</v>
      </c>
      <c r="F244" s="29">
        <v>244</v>
      </c>
      <c r="G244" s="29">
        <v>226</v>
      </c>
      <c r="H244" s="29"/>
      <c r="I244" s="29">
        <v>1140</v>
      </c>
      <c r="J244" s="48">
        <v>154500</v>
      </c>
      <c r="K244" s="113"/>
      <c r="L244" s="113">
        <v>0</v>
      </c>
      <c r="M244" s="48">
        <f>J244+K244+L244</f>
        <v>154500</v>
      </c>
    </row>
    <row r="245" spans="1:13" ht="51">
      <c r="A245" s="97" t="s">
        <v>210</v>
      </c>
      <c r="B245" s="98" t="s">
        <v>13</v>
      </c>
      <c r="C245" s="98" t="s">
        <v>35</v>
      </c>
      <c r="D245" s="98" t="s">
        <v>211</v>
      </c>
      <c r="E245" s="98" t="s">
        <v>0</v>
      </c>
      <c r="F245" s="98" t="s">
        <v>0</v>
      </c>
      <c r="G245" s="98" t="s">
        <v>0</v>
      </c>
      <c r="H245" s="98" t="s">
        <v>0</v>
      </c>
      <c r="I245" s="98" t="s">
        <v>0</v>
      </c>
      <c r="J245" s="42">
        <v>990760.04</v>
      </c>
      <c r="K245" s="67">
        <f>K246+K265</f>
        <v>0</v>
      </c>
      <c r="L245" s="67">
        <f>L246+L265</f>
        <v>0</v>
      </c>
      <c r="M245" s="33">
        <f>M246+M265</f>
        <v>990760.04</v>
      </c>
    </row>
    <row r="246" spans="1:13">
      <c r="A246" s="3" t="s">
        <v>212</v>
      </c>
      <c r="B246" s="4" t="s">
        <v>13</v>
      </c>
      <c r="C246" s="4" t="s">
        <v>35</v>
      </c>
      <c r="D246" s="4" t="s">
        <v>211</v>
      </c>
      <c r="E246" s="4" t="s">
        <v>213</v>
      </c>
      <c r="F246" s="4" t="s">
        <v>0</v>
      </c>
      <c r="G246" s="4" t="s">
        <v>0</v>
      </c>
      <c r="H246" s="4" t="s">
        <v>0</v>
      </c>
      <c r="I246" s="4" t="s">
        <v>0</v>
      </c>
      <c r="J246" s="24">
        <v>624430.43999999994</v>
      </c>
      <c r="K246" s="57">
        <f t="shared" ref="K246:M249" si="21">K247</f>
        <v>0</v>
      </c>
      <c r="L246" s="57">
        <f t="shared" si="21"/>
        <v>0</v>
      </c>
      <c r="M246" s="33">
        <f t="shared" si="21"/>
        <v>624430.43999999994</v>
      </c>
    </row>
    <row r="247" spans="1:13" ht="25.5">
      <c r="A247" s="3" t="s">
        <v>214</v>
      </c>
      <c r="B247" s="4" t="s">
        <v>13</v>
      </c>
      <c r="C247" s="4" t="s">
        <v>35</v>
      </c>
      <c r="D247" s="4" t="s">
        <v>211</v>
      </c>
      <c r="E247" s="4" t="s">
        <v>215</v>
      </c>
      <c r="F247" s="4" t="s">
        <v>0</v>
      </c>
      <c r="G247" s="4" t="s">
        <v>0</v>
      </c>
      <c r="H247" s="4" t="s">
        <v>0</v>
      </c>
      <c r="I247" s="4" t="s">
        <v>0</v>
      </c>
      <c r="J247" s="24">
        <v>624430.43999999994</v>
      </c>
      <c r="K247" s="57">
        <f t="shared" si="21"/>
        <v>0</v>
      </c>
      <c r="L247" s="57">
        <f t="shared" si="21"/>
        <v>0</v>
      </c>
      <c r="M247" s="33">
        <f t="shared" si="21"/>
        <v>624430.43999999994</v>
      </c>
    </row>
    <row r="248" spans="1:13" ht="25.5">
      <c r="A248" s="3" t="s">
        <v>216</v>
      </c>
      <c r="B248" s="4" t="s">
        <v>13</v>
      </c>
      <c r="C248" s="4" t="s">
        <v>35</v>
      </c>
      <c r="D248" s="4" t="s">
        <v>211</v>
      </c>
      <c r="E248" s="4" t="s">
        <v>217</v>
      </c>
      <c r="F248" s="4" t="s">
        <v>0</v>
      </c>
      <c r="G248" s="4" t="s">
        <v>0</v>
      </c>
      <c r="H248" s="4" t="s">
        <v>0</v>
      </c>
      <c r="I248" s="4" t="s">
        <v>0</v>
      </c>
      <c r="J248" s="24">
        <v>624430.43999999994</v>
      </c>
      <c r="K248" s="57">
        <f>K249+K260</f>
        <v>0</v>
      </c>
      <c r="L248" s="57">
        <f>L249+L260</f>
        <v>0</v>
      </c>
      <c r="M248" s="132">
        <f>M249+M260</f>
        <v>624430.43999999994</v>
      </c>
    </row>
    <row r="249" spans="1:13" ht="25.5">
      <c r="A249" s="3" t="s">
        <v>38</v>
      </c>
      <c r="B249" s="4" t="s">
        <v>13</v>
      </c>
      <c r="C249" s="4" t="s">
        <v>35</v>
      </c>
      <c r="D249" s="4" t="s">
        <v>211</v>
      </c>
      <c r="E249" s="4" t="s">
        <v>217</v>
      </c>
      <c r="F249" s="4" t="s">
        <v>39</v>
      </c>
      <c r="G249" s="4" t="s">
        <v>0</v>
      </c>
      <c r="H249" s="4" t="s">
        <v>0</v>
      </c>
      <c r="I249" s="4" t="s">
        <v>0</v>
      </c>
      <c r="J249" s="24">
        <v>602830.43999999994</v>
      </c>
      <c r="K249" s="57">
        <f t="shared" si="21"/>
        <v>0</v>
      </c>
      <c r="L249" s="57">
        <f t="shared" si="21"/>
        <v>0</v>
      </c>
      <c r="M249" s="33">
        <f t="shared" si="21"/>
        <v>602830.43999999994</v>
      </c>
    </row>
    <row r="250" spans="1:13" ht="25.5">
      <c r="A250" s="3" t="s">
        <v>40</v>
      </c>
      <c r="B250" s="4" t="s">
        <v>13</v>
      </c>
      <c r="C250" s="4" t="s">
        <v>35</v>
      </c>
      <c r="D250" s="4" t="s">
        <v>211</v>
      </c>
      <c r="E250" s="4" t="s">
        <v>217</v>
      </c>
      <c r="F250" s="4" t="s">
        <v>41</v>
      </c>
      <c r="G250" s="4" t="s">
        <v>0</v>
      </c>
      <c r="H250" s="4" t="s">
        <v>0</v>
      </c>
      <c r="I250" s="4" t="s">
        <v>0</v>
      </c>
      <c r="J250" s="24">
        <v>602830.43999999994</v>
      </c>
      <c r="K250" s="57">
        <f>K251+K256</f>
        <v>0</v>
      </c>
      <c r="L250" s="57">
        <f>L251+L256</f>
        <v>0</v>
      </c>
      <c r="M250" s="33">
        <f>M251+M256</f>
        <v>602830.43999999994</v>
      </c>
    </row>
    <row r="251" spans="1:13" ht="25.5">
      <c r="A251" s="3" t="s">
        <v>42</v>
      </c>
      <c r="B251" s="4" t="s">
        <v>13</v>
      </c>
      <c r="C251" s="4" t="s">
        <v>35</v>
      </c>
      <c r="D251" s="4" t="s">
        <v>211</v>
      </c>
      <c r="E251" s="4" t="s">
        <v>217</v>
      </c>
      <c r="F251" s="4" t="s">
        <v>43</v>
      </c>
      <c r="G251" s="4" t="s">
        <v>0</v>
      </c>
      <c r="H251" s="4" t="s">
        <v>0</v>
      </c>
      <c r="I251" s="4" t="s">
        <v>0</v>
      </c>
      <c r="J251" s="24">
        <v>366035.04</v>
      </c>
      <c r="K251" s="57">
        <f>K252+K254</f>
        <v>0</v>
      </c>
      <c r="L251" s="57">
        <f>L252+L254</f>
        <v>0</v>
      </c>
      <c r="M251" s="33">
        <f>M252+M254</f>
        <v>366035.04</v>
      </c>
    </row>
    <row r="252" spans="1:13" ht="25.5">
      <c r="A252" s="5" t="s">
        <v>88</v>
      </c>
      <c r="B252" s="6" t="s">
        <v>13</v>
      </c>
      <c r="C252" s="6" t="s">
        <v>35</v>
      </c>
      <c r="D252" s="6" t="s">
        <v>211</v>
      </c>
      <c r="E252" s="6" t="s">
        <v>217</v>
      </c>
      <c r="F252" s="6" t="s">
        <v>43</v>
      </c>
      <c r="G252" s="6" t="s">
        <v>89</v>
      </c>
      <c r="H252" s="6" t="s">
        <v>0</v>
      </c>
      <c r="I252" s="6" t="s">
        <v>0</v>
      </c>
      <c r="J252" s="27">
        <v>366035.04</v>
      </c>
      <c r="K252" s="69">
        <f>K253</f>
        <v>0</v>
      </c>
      <c r="L252" s="69">
        <f>L253</f>
        <v>0</v>
      </c>
      <c r="M252" s="36">
        <f>M253</f>
        <v>366035.04</v>
      </c>
    </row>
    <row r="253" spans="1:13" ht="25.5">
      <c r="A253" s="5" t="s">
        <v>90</v>
      </c>
      <c r="B253" s="6" t="s">
        <v>13</v>
      </c>
      <c r="C253" s="6" t="s">
        <v>35</v>
      </c>
      <c r="D253" s="6" t="s">
        <v>211</v>
      </c>
      <c r="E253" s="6" t="s">
        <v>217</v>
      </c>
      <c r="F253" s="6" t="s">
        <v>43</v>
      </c>
      <c r="G253" s="6" t="s">
        <v>89</v>
      </c>
      <c r="H253" s="6" t="s">
        <v>0</v>
      </c>
      <c r="I253" s="6" t="s">
        <v>91</v>
      </c>
      <c r="J253" s="27">
        <v>366035.04</v>
      </c>
      <c r="K253" s="63"/>
      <c r="L253" s="58"/>
      <c r="M253" s="30">
        <f>J253+K253+L253</f>
        <v>366035.04</v>
      </c>
    </row>
    <row r="254" spans="1:13">
      <c r="A254" s="5" t="s">
        <v>66</v>
      </c>
      <c r="B254" s="6" t="s">
        <v>13</v>
      </c>
      <c r="C254" s="6" t="s">
        <v>35</v>
      </c>
      <c r="D254" s="6" t="s">
        <v>211</v>
      </c>
      <c r="E254" s="6" t="s">
        <v>217</v>
      </c>
      <c r="F254" s="6" t="s">
        <v>43</v>
      </c>
      <c r="G254" s="6" t="s">
        <v>67</v>
      </c>
      <c r="H254" s="6" t="s">
        <v>0</v>
      </c>
      <c r="I254" s="6" t="s">
        <v>0</v>
      </c>
      <c r="J254" s="27">
        <v>0</v>
      </c>
      <c r="K254" s="69">
        <f>K255</f>
        <v>0</v>
      </c>
      <c r="L254" s="69">
        <f>L255</f>
        <v>0</v>
      </c>
      <c r="M254" s="36">
        <f>M255</f>
        <v>0</v>
      </c>
    </row>
    <row r="255" spans="1:13">
      <c r="A255" s="5" t="s">
        <v>122</v>
      </c>
      <c r="B255" s="6" t="s">
        <v>13</v>
      </c>
      <c r="C255" s="6" t="s">
        <v>35</v>
      </c>
      <c r="D255" s="6" t="s">
        <v>211</v>
      </c>
      <c r="E255" s="6" t="s">
        <v>217</v>
      </c>
      <c r="F255" s="6" t="s">
        <v>43</v>
      </c>
      <c r="G255" s="6" t="s">
        <v>67</v>
      </c>
      <c r="H255" s="6" t="s">
        <v>0</v>
      </c>
      <c r="I255" s="6" t="s">
        <v>123</v>
      </c>
      <c r="J255" s="27">
        <v>0</v>
      </c>
      <c r="K255" s="63"/>
      <c r="L255" s="58"/>
      <c r="M255" s="30">
        <f>J255+K255+L255</f>
        <v>0</v>
      </c>
    </row>
    <row r="256" spans="1:13">
      <c r="A256" s="3" t="s">
        <v>48</v>
      </c>
      <c r="B256" s="4" t="s">
        <v>13</v>
      </c>
      <c r="C256" s="4" t="s">
        <v>35</v>
      </c>
      <c r="D256" s="4" t="s">
        <v>211</v>
      </c>
      <c r="E256" s="4" t="s">
        <v>217</v>
      </c>
      <c r="F256" s="4" t="s">
        <v>49</v>
      </c>
      <c r="G256" s="4" t="s">
        <v>0</v>
      </c>
      <c r="H256" s="4" t="s">
        <v>0</v>
      </c>
      <c r="I256" s="4" t="s">
        <v>0</v>
      </c>
      <c r="J256" s="24">
        <v>236795.4</v>
      </c>
      <c r="K256" s="57">
        <f>K258+K257</f>
        <v>0</v>
      </c>
      <c r="L256" s="57">
        <f>L258+L257</f>
        <v>0</v>
      </c>
      <c r="M256" s="132">
        <f>M258+M257</f>
        <v>236795.4</v>
      </c>
    </row>
    <row r="257" spans="1:13">
      <c r="A257" s="49" t="s">
        <v>414</v>
      </c>
      <c r="B257" s="6" t="s">
        <v>13</v>
      </c>
      <c r="C257" s="6" t="s">
        <v>35</v>
      </c>
      <c r="D257" s="6" t="s">
        <v>211</v>
      </c>
      <c r="E257" s="6" t="s">
        <v>217</v>
      </c>
      <c r="F257" s="6" t="s">
        <v>49</v>
      </c>
      <c r="G257" s="6">
        <v>226</v>
      </c>
      <c r="H257" s="4"/>
      <c r="I257" s="47">
        <v>1140</v>
      </c>
      <c r="J257" s="28">
        <v>236795.4</v>
      </c>
      <c r="K257" s="84"/>
      <c r="L257" s="84"/>
      <c r="M257" s="30">
        <f>J257+K257+L257</f>
        <v>236795.4</v>
      </c>
    </row>
    <row r="258" spans="1:13">
      <c r="A258" s="5" t="s">
        <v>94</v>
      </c>
      <c r="B258" s="6" t="s">
        <v>13</v>
      </c>
      <c r="C258" s="6" t="s">
        <v>35</v>
      </c>
      <c r="D258" s="6" t="s">
        <v>211</v>
      </c>
      <c r="E258" s="6" t="s">
        <v>217</v>
      </c>
      <c r="F258" s="6" t="s">
        <v>49</v>
      </c>
      <c r="G258" s="6" t="s">
        <v>95</v>
      </c>
      <c r="H258" s="6" t="s">
        <v>0</v>
      </c>
      <c r="I258" s="6" t="s">
        <v>0</v>
      </c>
      <c r="J258" s="27">
        <v>0</v>
      </c>
      <c r="K258" s="69">
        <f>K259</f>
        <v>0</v>
      </c>
      <c r="L258" s="69">
        <f>L259</f>
        <v>0</v>
      </c>
      <c r="M258" s="36">
        <f>M259</f>
        <v>0</v>
      </c>
    </row>
    <row r="259" spans="1:13">
      <c r="A259" s="5" t="s">
        <v>128</v>
      </c>
      <c r="B259" s="6" t="s">
        <v>13</v>
      </c>
      <c r="C259" s="6" t="s">
        <v>35</v>
      </c>
      <c r="D259" s="6" t="s">
        <v>211</v>
      </c>
      <c r="E259" s="6" t="s">
        <v>217</v>
      </c>
      <c r="F259" s="6" t="s">
        <v>49</v>
      </c>
      <c r="G259" s="6" t="s">
        <v>95</v>
      </c>
      <c r="H259" s="6" t="s">
        <v>0</v>
      </c>
      <c r="I259" s="6" t="s">
        <v>97</v>
      </c>
      <c r="J259" s="27">
        <v>0</v>
      </c>
      <c r="K259" s="63"/>
      <c r="L259" s="58"/>
      <c r="M259" s="30">
        <f>J259+K259+L259</f>
        <v>0</v>
      </c>
    </row>
    <row r="260" spans="1:13" ht="25.5">
      <c r="A260" s="3" t="s">
        <v>137</v>
      </c>
      <c r="B260" s="4" t="s">
        <v>13</v>
      </c>
      <c r="C260" s="4" t="s">
        <v>35</v>
      </c>
      <c r="D260" s="4" t="s">
        <v>211</v>
      </c>
      <c r="E260" s="4" t="s">
        <v>217</v>
      </c>
      <c r="F260" s="4" t="s">
        <v>138</v>
      </c>
      <c r="G260" s="4" t="s">
        <v>0</v>
      </c>
      <c r="H260" s="4" t="s">
        <v>0</v>
      </c>
      <c r="I260" s="4" t="s">
        <v>0</v>
      </c>
      <c r="J260" s="24">
        <v>21600</v>
      </c>
      <c r="K260" s="57">
        <f t="shared" ref="K260:M263" si="22">K261</f>
        <v>0</v>
      </c>
      <c r="L260" s="57">
        <f t="shared" si="22"/>
        <v>0</v>
      </c>
      <c r="M260" s="33">
        <f t="shared" si="22"/>
        <v>21600</v>
      </c>
    </row>
    <row r="261" spans="1:13">
      <c r="A261" s="3" t="s">
        <v>218</v>
      </c>
      <c r="B261" s="4" t="s">
        <v>13</v>
      </c>
      <c r="C261" s="4" t="s">
        <v>35</v>
      </c>
      <c r="D261" s="4" t="s">
        <v>211</v>
      </c>
      <c r="E261" s="4" t="s">
        <v>217</v>
      </c>
      <c r="F261" s="4" t="s">
        <v>219</v>
      </c>
      <c r="G261" s="4" t="s">
        <v>0</v>
      </c>
      <c r="H261" s="4" t="s">
        <v>0</v>
      </c>
      <c r="I261" s="4" t="s">
        <v>0</v>
      </c>
      <c r="J261" s="24">
        <v>21600</v>
      </c>
      <c r="K261" s="57">
        <f t="shared" si="22"/>
        <v>0</v>
      </c>
      <c r="L261" s="57">
        <f t="shared" si="22"/>
        <v>0</v>
      </c>
      <c r="M261" s="33">
        <f t="shared" si="22"/>
        <v>21600</v>
      </c>
    </row>
    <row r="262" spans="1:13">
      <c r="A262" s="3" t="s">
        <v>218</v>
      </c>
      <c r="B262" s="4" t="s">
        <v>13</v>
      </c>
      <c r="C262" s="4" t="s">
        <v>35</v>
      </c>
      <c r="D262" s="4" t="s">
        <v>211</v>
      </c>
      <c r="E262" s="4" t="s">
        <v>217</v>
      </c>
      <c r="F262" s="4" t="s">
        <v>219</v>
      </c>
      <c r="G262" s="4" t="s">
        <v>0</v>
      </c>
      <c r="H262" s="4" t="s">
        <v>0</v>
      </c>
      <c r="I262" s="4" t="s">
        <v>0</v>
      </c>
      <c r="J262" s="24">
        <v>21600</v>
      </c>
      <c r="K262" s="57">
        <f t="shared" si="22"/>
        <v>0</v>
      </c>
      <c r="L262" s="57">
        <f t="shared" si="22"/>
        <v>0</v>
      </c>
      <c r="M262" s="33">
        <f t="shared" si="22"/>
        <v>21600</v>
      </c>
    </row>
    <row r="263" spans="1:13" ht="25.5">
      <c r="A263" s="5" t="s">
        <v>179</v>
      </c>
      <c r="B263" s="6" t="s">
        <v>13</v>
      </c>
      <c r="C263" s="6" t="s">
        <v>35</v>
      </c>
      <c r="D263" s="6" t="s">
        <v>211</v>
      </c>
      <c r="E263" s="6" t="s">
        <v>217</v>
      </c>
      <c r="F263" s="6" t="s">
        <v>219</v>
      </c>
      <c r="G263" s="6" t="s">
        <v>180</v>
      </c>
      <c r="H263" s="6" t="s">
        <v>0</v>
      </c>
      <c r="I263" s="6" t="s">
        <v>0</v>
      </c>
      <c r="J263" s="27">
        <v>21600</v>
      </c>
      <c r="K263" s="69">
        <f t="shared" si="22"/>
        <v>0</v>
      </c>
      <c r="L263" s="69">
        <f t="shared" si="22"/>
        <v>0</v>
      </c>
      <c r="M263" s="36">
        <f t="shared" si="22"/>
        <v>21600</v>
      </c>
    </row>
    <row r="264" spans="1:13">
      <c r="A264" s="5" t="s">
        <v>181</v>
      </c>
      <c r="B264" s="6" t="s">
        <v>13</v>
      </c>
      <c r="C264" s="6" t="s">
        <v>35</v>
      </c>
      <c r="D264" s="6" t="s">
        <v>211</v>
      </c>
      <c r="E264" s="6" t="s">
        <v>217</v>
      </c>
      <c r="F264" s="6" t="s">
        <v>219</v>
      </c>
      <c r="G264" s="6" t="s">
        <v>180</v>
      </c>
      <c r="H264" s="6" t="s">
        <v>0</v>
      </c>
      <c r="I264" s="6" t="s">
        <v>182</v>
      </c>
      <c r="J264" s="27">
        <v>21600</v>
      </c>
      <c r="K264" s="63"/>
      <c r="L264" s="146"/>
      <c r="M264" s="30">
        <f>J264+K264+L264</f>
        <v>21600</v>
      </c>
    </row>
    <row r="265" spans="1:13" ht="38.25">
      <c r="A265" s="3" t="s">
        <v>220</v>
      </c>
      <c r="B265" s="4" t="s">
        <v>13</v>
      </c>
      <c r="C265" s="4" t="s">
        <v>35</v>
      </c>
      <c r="D265" s="4" t="s">
        <v>211</v>
      </c>
      <c r="E265" s="4" t="s">
        <v>221</v>
      </c>
      <c r="F265" s="4" t="s">
        <v>0</v>
      </c>
      <c r="G265" s="4" t="s">
        <v>0</v>
      </c>
      <c r="H265" s="4" t="s">
        <v>0</v>
      </c>
      <c r="I265" s="4" t="s">
        <v>0</v>
      </c>
      <c r="J265" s="24">
        <v>366329.60000000003</v>
      </c>
      <c r="K265" s="57">
        <f t="shared" ref="K265:M266" si="23">K266</f>
        <v>0</v>
      </c>
      <c r="L265" s="57">
        <f t="shared" si="23"/>
        <v>0</v>
      </c>
      <c r="M265" s="33">
        <f t="shared" si="23"/>
        <v>366329.60000000003</v>
      </c>
    </row>
    <row r="266" spans="1:13" ht="63.75">
      <c r="A266" s="3" t="s">
        <v>222</v>
      </c>
      <c r="B266" s="4" t="s">
        <v>13</v>
      </c>
      <c r="C266" s="4" t="s">
        <v>35</v>
      </c>
      <c r="D266" s="4" t="s">
        <v>211</v>
      </c>
      <c r="E266" s="4" t="s">
        <v>223</v>
      </c>
      <c r="F266" s="4" t="s">
        <v>0</v>
      </c>
      <c r="G266" s="4" t="s">
        <v>0</v>
      </c>
      <c r="H266" s="4" t="s">
        <v>0</v>
      </c>
      <c r="I266" s="4" t="s">
        <v>0</v>
      </c>
      <c r="J266" s="24">
        <v>366329.60000000003</v>
      </c>
      <c r="K266" s="57">
        <f t="shared" si="23"/>
        <v>0</v>
      </c>
      <c r="L266" s="57">
        <f t="shared" si="23"/>
        <v>0</v>
      </c>
      <c r="M266" s="33">
        <f t="shared" si="23"/>
        <v>366329.60000000003</v>
      </c>
    </row>
    <row r="267" spans="1:13" ht="51">
      <c r="A267" s="3" t="s">
        <v>224</v>
      </c>
      <c r="B267" s="4" t="s">
        <v>13</v>
      </c>
      <c r="C267" s="4" t="s">
        <v>35</v>
      </c>
      <c r="D267" s="4" t="s">
        <v>211</v>
      </c>
      <c r="E267" s="4" t="s">
        <v>225</v>
      </c>
      <c r="F267" s="4" t="s">
        <v>0</v>
      </c>
      <c r="G267" s="4" t="s">
        <v>0</v>
      </c>
      <c r="H267" s="4" t="s">
        <v>0</v>
      </c>
      <c r="I267" s="4" t="s">
        <v>0</v>
      </c>
      <c r="J267" s="24">
        <v>366329.60000000003</v>
      </c>
      <c r="K267" s="57">
        <f>K268+K282</f>
        <v>0</v>
      </c>
      <c r="L267" s="57">
        <f>L268+L282</f>
        <v>0</v>
      </c>
      <c r="M267" s="33">
        <f>M268+M282</f>
        <v>366329.60000000003</v>
      </c>
    </row>
    <row r="268" spans="1:13" ht="25.5">
      <c r="A268" s="3" t="s">
        <v>38</v>
      </c>
      <c r="B268" s="4" t="s">
        <v>13</v>
      </c>
      <c r="C268" s="4" t="s">
        <v>35</v>
      </c>
      <c r="D268" s="4" t="s">
        <v>211</v>
      </c>
      <c r="E268" s="4" t="s">
        <v>225</v>
      </c>
      <c r="F268" s="4" t="s">
        <v>39</v>
      </c>
      <c r="G268" s="4" t="s">
        <v>0</v>
      </c>
      <c r="H268" s="4" t="s">
        <v>0</v>
      </c>
      <c r="I268" s="4" t="s">
        <v>0</v>
      </c>
      <c r="J268" s="24">
        <v>336329.60000000003</v>
      </c>
      <c r="K268" s="57">
        <f>K271+K269+K270</f>
        <v>0</v>
      </c>
      <c r="L268" s="24">
        <f>L271+L269+L270</f>
        <v>0</v>
      </c>
      <c r="M268" s="33">
        <f>M271+M269+M270</f>
        <v>336329.60000000003</v>
      </c>
    </row>
    <row r="269" spans="1:13">
      <c r="A269" s="49" t="s">
        <v>86</v>
      </c>
      <c r="B269" s="6" t="s">
        <v>13</v>
      </c>
      <c r="C269" s="6" t="s">
        <v>35</v>
      </c>
      <c r="D269" s="6" t="s">
        <v>211</v>
      </c>
      <c r="E269" s="6" t="s">
        <v>225</v>
      </c>
      <c r="F269" s="6">
        <v>242</v>
      </c>
      <c r="G269" s="6">
        <v>221</v>
      </c>
      <c r="H269" s="4"/>
      <c r="I269" s="4"/>
      <c r="J269" s="24">
        <v>8000</v>
      </c>
      <c r="K269" s="57"/>
      <c r="L269" s="84"/>
      <c r="M269" s="48">
        <f>J269+K269+L269</f>
        <v>8000</v>
      </c>
    </row>
    <row r="270" spans="1:13" ht="25.5">
      <c r="A270" s="49" t="s">
        <v>401</v>
      </c>
      <c r="B270" s="6" t="s">
        <v>13</v>
      </c>
      <c r="C270" s="6" t="s">
        <v>35</v>
      </c>
      <c r="D270" s="6" t="s">
        <v>211</v>
      </c>
      <c r="E270" s="6" t="s">
        <v>225</v>
      </c>
      <c r="F270" s="6">
        <v>242</v>
      </c>
      <c r="G270" s="6">
        <v>310</v>
      </c>
      <c r="H270" s="4"/>
      <c r="I270" s="47">
        <v>1116</v>
      </c>
      <c r="J270" s="24">
        <v>7000</v>
      </c>
      <c r="K270" s="57"/>
      <c r="L270" s="84"/>
      <c r="M270" s="48">
        <f>J270+K270+L270</f>
        <v>7000</v>
      </c>
    </row>
    <row r="271" spans="1:13" ht="25.5">
      <c r="A271" s="3" t="s">
        <v>40</v>
      </c>
      <c r="B271" s="4" t="s">
        <v>13</v>
      </c>
      <c r="C271" s="4" t="s">
        <v>35</v>
      </c>
      <c r="D271" s="4" t="s">
        <v>211</v>
      </c>
      <c r="E271" s="4" t="s">
        <v>225</v>
      </c>
      <c r="F271" s="4" t="s">
        <v>41</v>
      </c>
      <c r="G271" s="4" t="s">
        <v>0</v>
      </c>
      <c r="H271" s="4" t="s">
        <v>0</v>
      </c>
      <c r="I271" s="4" t="s">
        <v>0</v>
      </c>
      <c r="J271" s="24">
        <v>321329.60000000003</v>
      </c>
      <c r="K271" s="57">
        <f>K272</f>
        <v>0</v>
      </c>
      <c r="L271" s="57">
        <f>L272</f>
        <v>0</v>
      </c>
      <c r="M271" s="33">
        <f>M272</f>
        <v>321329.60000000003</v>
      </c>
    </row>
    <row r="272" spans="1:13">
      <c r="A272" s="3" t="s">
        <v>48</v>
      </c>
      <c r="B272" s="4" t="s">
        <v>13</v>
      </c>
      <c r="C272" s="4" t="s">
        <v>35</v>
      </c>
      <c r="D272" s="4" t="s">
        <v>211</v>
      </c>
      <c r="E272" s="4" t="s">
        <v>225</v>
      </c>
      <c r="F272" s="4" t="s">
        <v>49</v>
      </c>
      <c r="G272" s="4" t="s">
        <v>0</v>
      </c>
      <c r="H272" s="4" t="s">
        <v>0</v>
      </c>
      <c r="I272" s="4" t="s">
        <v>0</v>
      </c>
      <c r="J272" s="24">
        <v>321329.60000000003</v>
      </c>
      <c r="K272" s="57">
        <f>K273+K275+K277+K279+K281</f>
        <v>0</v>
      </c>
      <c r="L272" s="57">
        <f>L273+L275+L277+L279+L281</f>
        <v>0</v>
      </c>
      <c r="M272" s="60">
        <f>M273+M275+M277+M279+M281</f>
        <v>321329.60000000003</v>
      </c>
    </row>
    <row r="273" spans="1:14" ht="25.5">
      <c r="A273" s="5" t="s">
        <v>88</v>
      </c>
      <c r="B273" s="6" t="s">
        <v>13</v>
      </c>
      <c r="C273" s="6" t="s">
        <v>35</v>
      </c>
      <c r="D273" s="6" t="s">
        <v>211</v>
      </c>
      <c r="E273" s="6" t="s">
        <v>225</v>
      </c>
      <c r="F273" s="6" t="s">
        <v>49</v>
      </c>
      <c r="G273" s="6" t="s">
        <v>89</v>
      </c>
      <c r="H273" s="6" t="s">
        <v>0</v>
      </c>
      <c r="I273" s="6" t="s">
        <v>0</v>
      </c>
      <c r="J273" s="27">
        <v>15000</v>
      </c>
      <c r="K273" s="69">
        <f>K274</f>
        <v>0</v>
      </c>
      <c r="L273" s="69">
        <f>L274</f>
        <v>0</v>
      </c>
      <c r="M273" s="36">
        <f>M274</f>
        <v>15000</v>
      </c>
    </row>
    <row r="274" spans="1:14" ht="25.5">
      <c r="A274" s="5" t="s">
        <v>90</v>
      </c>
      <c r="B274" s="6" t="s">
        <v>13</v>
      </c>
      <c r="C274" s="6" t="s">
        <v>35</v>
      </c>
      <c r="D274" s="6" t="s">
        <v>211</v>
      </c>
      <c r="E274" s="6" t="s">
        <v>225</v>
      </c>
      <c r="F274" s="6" t="s">
        <v>49</v>
      </c>
      <c r="G274" s="6" t="s">
        <v>89</v>
      </c>
      <c r="H274" s="6" t="s">
        <v>0</v>
      </c>
      <c r="I274" s="6" t="s">
        <v>91</v>
      </c>
      <c r="J274" s="27">
        <v>15000</v>
      </c>
      <c r="K274" s="63"/>
      <c r="L274" s="58"/>
      <c r="M274" s="30">
        <f>J274+K274+L274</f>
        <v>15000</v>
      </c>
    </row>
    <row r="275" spans="1:14">
      <c r="A275" s="5" t="s">
        <v>94</v>
      </c>
      <c r="B275" s="6" t="s">
        <v>13</v>
      </c>
      <c r="C275" s="6" t="s">
        <v>35</v>
      </c>
      <c r="D275" s="6" t="s">
        <v>211</v>
      </c>
      <c r="E275" s="6" t="s">
        <v>225</v>
      </c>
      <c r="F275" s="6" t="s">
        <v>49</v>
      </c>
      <c r="G275" s="6" t="s">
        <v>95</v>
      </c>
      <c r="H275" s="6" t="s">
        <v>0</v>
      </c>
      <c r="I275" s="6" t="s">
        <v>0</v>
      </c>
      <c r="J275" s="27">
        <v>172400</v>
      </c>
      <c r="K275" s="69">
        <f>K276</f>
        <v>0</v>
      </c>
      <c r="L275" s="69">
        <f>L276</f>
        <v>0</v>
      </c>
      <c r="M275" s="36">
        <f>M276</f>
        <v>172400</v>
      </c>
    </row>
    <row r="276" spans="1:14">
      <c r="A276" s="5" t="s">
        <v>128</v>
      </c>
      <c r="B276" s="6" t="s">
        <v>13</v>
      </c>
      <c r="C276" s="6" t="s">
        <v>35</v>
      </c>
      <c r="D276" s="6" t="s">
        <v>211</v>
      </c>
      <c r="E276" s="6" t="s">
        <v>225</v>
      </c>
      <c r="F276" s="6" t="s">
        <v>49</v>
      </c>
      <c r="G276" s="6" t="s">
        <v>95</v>
      </c>
      <c r="H276" s="6" t="s">
        <v>0</v>
      </c>
      <c r="I276" s="6" t="s">
        <v>97</v>
      </c>
      <c r="J276" s="27">
        <v>172400</v>
      </c>
      <c r="K276" s="63"/>
      <c r="L276" s="58"/>
      <c r="M276" s="30">
        <f>J276+K276+L276</f>
        <v>172400</v>
      </c>
    </row>
    <row r="277" spans="1:14" ht="25.5">
      <c r="A277" s="5" t="s">
        <v>50</v>
      </c>
      <c r="B277" s="6" t="s">
        <v>13</v>
      </c>
      <c r="C277" s="6" t="s">
        <v>35</v>
      </c>
      <c r="D277" s="6" t="s">
        <v>211</v>
      </c>
      <c r="E277" s="6" t="s">
        <v>225</v>
      </c>
      <c r="F277" s="6" t="s">
        <v>49</v>
      </c>
      <c r="G277" s="6" t="s">
        <v>51</v>
      </c>
      <c r="H277" s="6" t="s">
        <v>0</v>
      </c>
      <c r="I277" s="6" t="s">
        <v>0</v>
      </c>
      <c r="J277" s="27">
        <v>30000</v>
      </c>
      <c r="K277" s="69">
        <f>K278</f>
        <v>0</v>
      </c>
      <c r="L277" s="69">
        <f>L278</f>
        <v>0</v>
      </c>
      <c r="M277" s="36">
        <f>M278</f>
        <v>30000</v>
      </c>
    </row>
    <row r="278" spans="1:14">
      <c r="A278" s="5" t="s">
        <v>52</v>
      </c>
      <c r="B278" s="6" t="s">
        <v>13</v>
      </c>
      <c r="C278" s="6" t="s">
        <v>35</v>
      </c>
      <c r="D278" s="6" t="s">
        <v>211</v>
      </c>
      <c r="E278" s="6" t="s">
        <v>225</v>
      </c>
      <c r="F278" s="6" t="s">
        <v>49</v>
      </c>
      <c r="G278" s="6" t="s">
        <v>51</v>
      </c>
      <c r="H278" s="6" t="s">
        <v>0</v>
      </c>
      <c r="I278" s="6" t="s">
        <v>53</v>
      </c>
      <c r="J278" s="27">
        <v>30000</v>
      </c>
      <c r="K278" s="63"/>
      <c r="L278" s="58">
        <f>30000-J278</f>
        <v>0</v>
      </c>
      <c r="M278" s="30">
        <f>J278+K278+L278</f>
        <v>30000</v>
      </c>
    </row>
    <row r="279" spans="1:14" ht="25.5">
      <c r="A279" s="5" t="s">
        <v>44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 t="s">
        <v>49</v>
      </c>
      <c r="G279" s="6" t="s">
        <v>45</v>
      </c>
      <c r="H279" s="6" t="s">
        <v>0</v>
      </c>
      <c r="I279" s="6" t="s">
        <v>0</v>
      </c>
      <c r="J279" s="27">
        <v>98579.400000000009</v>
      </c>
      <c r="K279" s="69">
        <f>K280</f>
        <v>0</v>
      </c>
      <c r="L279" s="69">
        <f>L280</f>
        <v>0</v>
      </c>
      <c r="M279" s="36">
        <f>M280</f>
        <v>98579.400000000009</v>
      </c>
    </row>
    <row r="280" spans="1:14" ht="25.5">
      <c r="A280" s="85" t="s">
        <v>46</v>
      </c>
      <c r="B280" s="72" t="s">
        <v>13</v>
      </c>
      <c r="C280" s="72" t="s">
        <v>35</v>
      </c>
      <c r="D280" s="72" t="s">
        <v>211</v>
      </c>
      <c r="E280" s="72" t="s">
        <v>225</v>
      </c>
      <c r="F280" s="72" t="s">
        <v>49</v>
      </c>
      <c r="G280" s="72" t="s">
        <v>45</v>
      </c>
      <c r="H280" s="72" t="s">
        <v>0</v>
      </c>
      <c r="I280" s="72" t="s">
        <v>47</v>
      </c>
      <c r="J280" s="40">
        <v>98579.400000000009</v>
      </c>
      <c r="K280" s="64"/>
      <c r="L280" s="70"/>
      <c r="M280" s="41">
        <f>J280+K280+L280</f>
        <v>98579.400000000009</v>
      </c>
    </row>
    <row r="281" spans="1:14">
      <c r="A281" s="91" t="s">
        <v>417</v>
      </c>
      <c r="B281" s="77" t="s">
        <v>13</v>
      </c>
      <c r="C281" s="77" t="s">
        <v>35</v>
      </c>
      <c r="D281" s="77" t="s">
        <v>211</v>
      </c>
      <c r="E281" s="77" t="s">
        <v>225</v>
      </c>
      <c r="F281" s="77" t="s">
        <v>49</v>
      </c>
      <c r="G281" s="77">
        <v>349</v>
      </c>
      <c r="H281" s="77" t="s">
        <v>0</v>
      </c>
      <c r="I281" s="77">
        <v>1148</v>
      </c>
      <c r="J281" s="36">
        <v>5350.2</v>
      </c>
      <c r="K281" s="63"/>
      <c r="L281" s="63"/>
      <c r="M281" s="30">
        <f>J281+K281+L281</f>
        <v>5350.2</v>
      </c>
    </row>
    <row r="282" spans="1:14" ht="25.5">
      <c r="A282" s="97" t="s">
        <v>137</v>
      </c>
      <c r="B282" s="98" t="s">
        <v>13</v>
      </c>
      <c r="C282" s="98" t="s">
        <v>35</v>
      </c>
      <c r="D282" s="98" t="s">
        <v>211</v>
      </c>
      <c r="E282" s="98" t="s">
        <v>225</v>
      </c>
      <c r="F282" s="98" t="s">
        <v>138</v>
      </c>
      <c r="G282" s="98" t="s">
        <v>0</v>
      </c>
      <c r="H282" s="98" t="s">
        <v>0</v>
      </c>
      <c r="I282" s="98" t="s">
        <v>0</v>
      </c>
      <c r="J282" s="42">
        <v>30000</v>
      </c>
      <c r="K282" s="67">
        <f t="shared" ref="K282:M285" si="24">K283</f>
        <v>0</v>
      </c>
      <c r="L282" s="67">
        <f t="shared" si="24"/>
        <v>0</v>
      </c>
      <c r="M282" s="99">
        <f t="shared" si="24"/>
        <v>30000</v>
      </c>
    </row>
    <row r="283" spans="1:14">
      <c r="A283" s="3" t="s">
        <v>218</v>
      </c>
      <c r="B283" s="4" t="s">
        <v>13</v>
      </c>
      <c r="C283" s="4" t="s">
        <v>35</v>
      </c>
      <c r="D283" s="4" t="s">
        <v>211</v>
      </c>
      <c r="E283" s="4" t="s">
        <v>225</v>
      </c>
      <c r="F283" s="4" t="s">
        <v>219</v>
      </c>
      <c r="G283" s="4" t="s">
        <v>0</v>
      </c>
      <c r="H283" s="4" t="s">
        <v>0</v>
      </c>
      <c r="I283" s="4" t="s">
        <v>0</v>
      </c>
      <c r="J283" s="24">
        <v>30000</v>
      </c>
      <c r="K283" s="57">
        <f t="shared" si="24"/>
        <v>0</v>
      </c>
      <c r="L283" s="57">
        <f t="shared" si="24"/>
        <v>0</v>
      </c>
      <c r="M283" s="33">
        <f t="shared" si="24"/>
        <v>30000</v>
      </c>
    </row>
    <row r="284" spans="1:14">
      <c r="A284" s="3" t="s">
        <v>218</v>
      </c>
      <c r="B284" s="4" t="s">
        <v>13</v>
      </c>
      <c r="C284" s="4" t="s">
        <v>35</v>
      </c>
      <c r="D284" s="4" t="s">
        <v>211</v>
      </c>
      <c r="E284" s="4" t="s">
        <v>225</v>
      </c>
      <c r="F284" s="4" t="s">
        <v>219</v>
      </c>
      <c r="G284" s="4" t="s">
        <v>0</v>
      </c>
      <c r="H284" s="4" t="s">
        <v>0</v>
      </c>
      <c r="I284" s="4" t="s">
        <v>0</v>
      </c>
      <c r="J284" s="24">
        <v>30000</v>
      </c>
      <c r="K284" s="57">
        <f t="shared" si="24"/>
        <v>0</v>
      </c>
      <c r="L284" s="57">
        <f t="shared" si="24"/>
        <v>0</v>
      </c>
      <c r="M284" s="33">
        <f t="shared" si="24"/>
        <v>30000</v>
      </c>
    </row>
    <row r="285" spans="1:14" ht="25.5">
      <c r="A285" s="5" t="s">
        <v>179</v>
      </c>
      <c r="B285" s="6" t="s">
        <v>13</v>
      </c>
      <c r="C285" s="6" t="s">
        <v>35</v>
      </c>
      <c r="D285" s="6" t="s">
        <v>211</v>
      </c>
      <c r="E285" s="6" t="s">
        <v>225</v>
      </c>
      <c r="F285" s="6" t="s">
        <v>219</v>
      </c>
      <c r="G285" s="6" t="s">
        <v>180</v>
      </c>
      <c r="H285" s="6" t="s">
        <v>0</v>
      </c>
      <c r="I285" s="6" t="s">
        <v>0</v>
      </c>
      <c r="J285" s="27">
        <v>30000</v>
      </c>
      <c r="K285" s="69">
        <f t="shared" si="24"/>
        <v>0</v>
      </c>
      <c r="L285" s="69">
        <f t="shared" si="24"/>
        <v>0</v>
      </c>
      <c r="M285" s="36">
        <f t="shared" si="24"/>
        <v>30000</v>
      </c>
    </row>
    <row r="286" spans="1:14">
      <c r="A286" s="5" t="s">
        <v>181</v>
      </c>
      <c r="B286" s="6" t="s">
        <v>13</v>
      </c>
      <c r="C286" s="6" t="s">
        <v>35</v>
      </c>
      <c r="D286" s="6" t="s">
        <v>211</v>
      </c>
      <c r="E286" s="6" t="s">
        <v>225</v>
      </c>
      <c r="F286" s="6" t="s">
        <v>219</v>
      </c>
      <c r="G286" s="6" t="s">
        <v>180</v>
      </c>
      <c r="H286" s="6" t="s">
        <v>0</v>
      </c>
      <c r="I286" s="6" t="s">
        <v>182</v>
      </c>
      <c r="J286" s="27">
        <v>30000</v>
      </c>
      <c r="K286" s="63"/>
      <c r="L286" s="58">
        <f>30000-J286</f>
        <v>0</v>
      </c>
      <c r="M286" s="30">
        <f>J286+K286+L286</f>
        <v>30000</v>
      </c>
    </row>
    <row r="287" spans="1:14">
      <c r="A287" s="9" t="s">
        <v>226</v>
      </c>
      <c r="B287" s="10" t="s">
        <v>13</v>
      </c>
      <c r="C287" s="10" t="s">
        <v>59</v>
      </c>
      <c r="D287" s="10" t="s">
        <v>0</v>
      </c>
      <c r="E287" s="10" t="s">
        <v>0</v>
      </c>
      <c r="F287" s="10" t="s">
        <v>0</v>
      </c>
      <c r="G287" s="10" t="s">
        <v>0</v>
      </c>
      <c r="H287" s="10" t="s">
        <v>0</v>
      </c>
      <c r="I287" s="10" t="s">
        <v>0</v>
      </c>
      <c r="J287" s="25">
        <v>20405455.120000001</v>
      </c>
      <c r="K287" s="55">
        <f>K288+K298+K313+K335</f>
        <v>2538975.5</v>
      </c>
      <c r="L287" s="55">
        <f>L288+L298+L313+L335</f>
        <v>148104.69</v>
      </c>
      <c r="M287" s="34">
        <f>M288+M298+M313+M335</f>
        <v>23092535.310000002</v>
      </c>
      <c r="N287" s="51"/>
    </row>
    <row r="288" spans="1:14">
      <c r="A288" s="11" t="s">
        <v>227</v>
      </c>
      <c r="B288" s="12" t="s">
        <v>13</v>
      </c>
      <c r="C288" s="12" t="s">
        <v>59</v>
      </c>
      <c r="D288" s="12" t="s">
        <v>228</v>
      </c>
      <c r="E288" s="12" t="s">
        <v>0</v>
      </c>
      <c r="F288" s="12" t="s">
        <v>0</v>
      </c>
      <c r="G288" s="12" t="s">
        <v>0</v>
      </c>
      <c r="H288" s="12" t="s">
        <v>0</v>
      </c>
      <c r="I288" s="12" t="s">
        <v>0</v>
      </c>
      <c r="J288" s="26">
        <v>924741</v>
      </c>
      <c r="K288" s="56">
        <f t="shared" ref="K288:M296" si="25">K289</f>
        <v>0</v>
      </c>
      <c r="L288" s="56">
        <f t="shared" si="25"/>
        <v>0</v>
      </c>
      <c r="M288" s="35">
        <f t="shared" si="25"/>
        <v>924741</v>
      </c>
    </row>
    <row r="289" spans="1:13">
      <c r="A289" s="3"/>
      <c r="B289" s="4" t="s">
        <v>13</v>
      </c>
      <c r="C289" s="4" t="s">
        <v>59</v>
      </c>
      <c r="D289" s="4" t="s">
        <v>228</v>
      </c>
      <c r="E289" s="4" t="s">
        <v>19</v>
      </c>
      <c r="F289" s="4" t="s">
        <v>0</v>
      </c>
      <c r="G289" s="4" t="s">
        <v>0</v>
      </c>
      <c r="H289" s="4" t="s">
        <v>0</v>
      </c>
      <c r="I289" s="4" t="s">
        <v>0</v>
      </c>
      <c r="J289" s="24">
        <v>924741</v>
      </c>
      <c r="K289" s="57">
        <f t="shared" si="25"/>
        <v>0</v>
      </c>
      <c r="L289" s="57">
        <f t="shared" si="25"/>
        <v>0</v>
      </c>
      <c r="M289" s="33">
        <f t="shared" si="25"/>
        <v>924741</v>
      </c>
    </row>
    <row r="290" spans="1:13">
      <c r="A290" s="3"/>
      <c r="B290" s="4" t="s">
        <v>13</v>
      </c>
      <c r="C290" s="4" t="s">
        <v>59</v>
      </c>
      <c r="D290" s="4" t="s">
        <v>228</v>
      </c>
      <c r="E290" s="4" t="s">
        <v>134</v>
      </c>
      <c r="F290" s="4" t="s">
        <v>0</v>
      </c>
      <c r="G290" s="4" t="s">
        <v>0</v>
      </c>
      <c r="H290" s="4" t="s">
        <v>0</v>
      </c>
      <c r="I290" s="4" t="s">
        <v>0</v>
      </c>
      <c r="J290" s="24">
        <v>924741</v>
      </c>
      <c r="K290" s="57">
        <f>K292+K291</f>
        <v>0</v>
      </c>
      <c r="L290" s="24">
        <f>L292+L291</f>
        <v>0</v>
      </c>
      <c r="M290" s="24">
        <f>M292+M291</f>
        <v>924741</v>
      </c>
    </row>
    <row r="291" spans="1:13">
      <c r="A291" s="3" t="s">
        <v>402</v>
      </c>
      <c r="B291" s="6" t="s">
        <v>13</v>
      </c>
      <c r="C291" s="6" t="s">
        <v>59</v>
      </c>
      <c r="D291" s="6" t="s">
        <v>228</v>
      </c>
      <c r="E291" s="47" t="s">
        <v>403</v>
      </c>
      <c r="F291" s="6" t="s">
        <v>49</v>
      </c>
      <c r="G291" s="6" t="s">
        <v>67</v>
      </c>
      <c r="H291" s="6" t="s">
        <v>0</v>
      </c>
      <c r="I291" s="6" t="s">
        <v>123</v>
      </c>
      <c r="J291" s="28">
        <v>709253</v>
      </c>
      <c r="K291" s="84"/>
      <c r="L291" s="84"/>
      <c r="M291" s="48">
        <f>K291+J291+L291</f>
        <v>709253</v>
      </c>
    </row>
    <row r="292" spans="1:13" ht="25.5">
      <c r="A292" s="3" t="s">
        <v>229</v>
      </c>
      <c r="B292" s="4" t="s">
        <v>13</v>
      </c>
      <c r="C292" s="4" t="s">
        <v>59</v>
      </c>
      <c r="D292" s="4" t="s">
        <v>228</v>
      </c>
      <c r="E292" s="4" t="s">
        <v>230</v>
      </c>
      <c r="F292" s="4" t="s">
        <v>0</v>
      </c>
      <c r="G292" s="4" t="s">
        <v>0</v>
      </c>
      <c r="H292" s="4" t="s">
        <v>0</v>
      </c>
      <c r="I292" s="4" t="s">
        <v>0</v>
      </c>
      <c r="J292" s="24">
        <v>215488</v>
      </c>
      <c r="K292" s="57">
        <f t="shared" si="25"/>
        <v>0</v>
      </c>
      <c r="L292" s="57">
        <f t="shared" si="25"/>
        <v>0</v>
      </c>
      <c r="M292" s="33">
        <f t="shared" si="25"/>
        <v>215488</v>
      </c>
    </row>
    <row r="293" spans="1:13" ht="25.5">
      <c r="A293" s="3" t="s">
        <v>38</v>
      </c>
      <c r="B293" s="4" t="s">
        <v>13</v>
      </c>
      <c r="C293" s="4" t="s">
        <v>59</v>
      </c>
      <c r="D293" s="4" t="s">
        <v>228</v>
      </c>
      <c r="E293" s="4" t="s">
        <v>230</v>
      </c>
      <c r="F293" s="4" t="s">
        <v>39</v>
      </c>
      <c r="G293" s="4" t="s">
        <v>0</v>
      </c>
      <c r="H293" s="4" t="s">
        <v>0</v>
      </c>
      <c r="I293" s="4" t="s">
        <v>0</v>
      </c>
      <c r="J293" s="24">
        <v>215488</v>
      </c>
      <c r="K293" s="57">
        <f t="shared" si="25"/>
        <v>0</v>
      </c>
      <c r="L293" s="57">
        <f t="shared" si="25"/>
        <v>0</v>
      </c>
      <c r="M293" s="33">
        <f t="shared" si="25"/>
        <v>215488</v>
      </c>
    </row>
    <row r="294" spans="1:13" ht="25.5">
      <c r="A294" s="3" t="s">
        <v>40</v>
      </c>
      <c r="B294" s="4" t="s">
        <v>13</v>
      </c>
      <c r="C294" s="4" t="s">
        <v>59</v>
      </c>
      <c r="D294" s="4" t="s">
        <v>228</v>
      </c>
      <c r="E294" s="4" t="s">
        <v>230</v>
      </c>
      <c r="F294" s="4" t="s">
        <v>41</v>
      </c>
      <c r="G294" s="4" t="s">
        <v>0</v>
      </c>
      <c r="H294" s="4" t="s">
        <v>0</v>
      </c>
      <c r="I294" s="4" t="s">
        <v>0</v>
      </c>
      <c r="J294" s="24">
        <v>215488</v>
      </c>
      <c r="K294" s="57">
        <f t="shared" si="25"/>
        <v>0</v>
      </c>
      <c r="L294" s="57">
        <f t="shared" si="25"/>
        <v>0</v>
      </c>
      <c r="M294" s="33">
        <f t="shared" si="25"/>
        <v>215488</v>
      </c>
    </row>
    <row r="295" spans="1:13">
      <c r="A295" s="3" t="s">
        <v>48</v>
      </c>
      <c r="B295" s="4" t="s">
        <v>13</v>
      </c>
      <c r="C295" s="4" t="s">
        <v>59</v>
      </c>
      <c r="D295" s="4" t="s">
        <v>228</v>
      </c>
      <c r="E295" s="4" t="s">
        <v>230</v>
      </c>
      <c r="F295" s="4" t="s">
        <v>49</v>
      </c>
      <c r="G295" s="4" t="s">
        <v>0</v>
      </c>
      <c r="H295" s="4" t="s">
        <v>0</v>
      </c>
      <c r="I295" s="4" t="s">
        <v>0</v>
      </c>
      <c r="J295" s="24">
        <v>215488</v>
      </c>
      <c r="K295" s="57">
        <f t="shared" si="25"/>
        <v>0</v>
      </c>
      <c r="L295" s="57">
        <f t="shared" si="25"/>
        <v>0</v>
      </c>
      <c r="M295" s="33">
        <f t="shared" si="25"/>
        <v>215488</v>
      </c>
    </row>
    <row r="296" spans="1:13">
      <c r="A296" s="5" t="s">
        <v>66</v>
      </c>
      <c r="B296" s="6" t="s">
        <v>13</v>
      </c>
      <c r="C296" s="6" t="s">
        <v>59</v>
      </c>
      <c r="D296" s="6" t="s">
        <v>228</v>
      </c>
      <c r="E296" s="6" t="s">
        <v>230</v>
      </c>
      <c r="F296" s="6" t="s">
        <v>49</v>
      </c>
      <c r="G296" s="6" t="s">
        <v>67</v>
      </c>
      <c r="H296" s="6" t="s">
        <v>0</v>
      </c>
      <c r="I296" s="6" t="s">
        <v>0</v>
      </c>
      <c r="J296" s="27">
        <v>215488</v>
      </c>
      <c r="K296" s="69">
        <f t="shared" si="25"/>
        <v>0</v>
      </c>
      <c r="L296" s="69">
        <f t="shared" si="25"/>
        <v>0</v>
      </c>
      <c r="M296" s="36">
        <f t="shared" si="25"/>
        <v>215488</v>
      </c>
    </row>
    <row r="297" spans="1:13">
      <c r="A297" s="5" t="s">
        <v>122</v>
      </c>
      <c r="B297" s="6" t="s">
        <v>13</v>
      </c>
      <c r="C297" s="6" t="s">
        <v>59</v>
      </c>
      <c r="D297" s="6" t="s">
        <v>228</v>
      </c>
      <c r="E297" s="6" t="s">
        <v>230</v>
      </c>
      <c r="F297" s="6" t="s">
        <v>49</v>
      </c>
      <c r="G297" s="6" t="s">
        <v>67</v>
      </c>
      <c r="H297" s="6" t="s">
        <v>0</v>
      </c>
      <c r="I297" s="6" t="s">
        <v>123</v>
      </c>
      <c r="J297" s="27">
        <v>215488</v>
      </c>
      <c r="K297" s="63"/>
      <c r="L297" s="58"/>
      <c r="M297" s="30">
        <f>J297+K297+L297</f>
        <v>215488</v>
      </c>
    </row>
    <row r="298" spans="1:13">
      <c r="A298" s="11" t="s">
        <v>231</v>
      </c>
      <c r="B298" s="12" t="s">
        <v>13</v>
      </c>
      <c r="C298" s="12" t="s">
        <v>59</v>
      </c>
      <c r="D298" s="12" t="s">
        <v>232</v>
      </c>
      <c r="E298" s="12" t="s">
        <v>0</v>
      </c>
      <c r="F298" s="12" t="s">
        <v>0</v>
      </c>
      <c r="G298" s="12" t="s">
        <v>0</v>
      </c>
      <c r="H298" s="12" t="s">
        <v>0</v>
      </c>
      <c r="I298" s="12" t="s">
        <v>0</v>
      </c>
      <c r="J298" s="26">
        <v>5968406.5</v>
      </c>
      <c r="K298" s="56">
        <f>K300+K299</f>
        <v>0</v>
      </c>
      <c r="L298" s="26">
        <f>L300+L299</f>
        <v>0</v>
      </c>
      <c r="M298" s="26">
        <f>M300+M299</f>
        <v>5968406.5</v>
      </c>
    </row>
    <row r="299" spans="1:13">
      <c r="A299" s="3" t="s">
        <v>100</v>
      </c>
      <c r="B299" s="6" t="s">
        <v>13</v>
      </c>
      <c r="C299" s="6" t="s">
        <v>59</v>
      </c>
      <c r="D299" s="6" t="s">
        <v>232</v>
      </c>
      <c r="E299" s="6">
        <v>9950091008</v>
      </c>
      <c r="F299" s="6" t="s">
        <v>49</v>
      </c>
      <c r="G299" s="6" t="s">
        <v>101</v>
      </c>
      <c r="H299" s="6" t="s">
        <v>0</v>
      </c>
      <c r="I299" s="6" t="s">
        <v>103</v>
      </c>
      <c r="J299" s="27">
        <v>5968406.5</v>
      </c>
      <c r="K299" s="57"/>
      <c r="L299" s="84">
        <f>5968406.5-J299</f>
        <v>0</v>
      </c>
      <c r="M299" s="33">
        <f>J299+K299+L299</f>
        <v>5968406.5</v>
      </c>
    </row>
    <row r="300" spans="1:13">
      <c r="A300" s="3" t="s">
        <v>233</v>
      </c>
      <c r="B300" s="4" t="s">
        <v>13</v>
      </c>
      <c r="C300" s="4" t="s">
        <v>59</v>
      </c>
      <c r="D300" s="4" t="s">
        <v>232</v>
      </c>
      <c r="E300" s="4" t="s">
        <v>234</v>
      </c>
      <c r="F300" s="4" t="s">
        <v>0</v>
      </c>
      <c r="G300" s="4" t="s">
        <v>0</v>
      </c>
      <c r="H300" s="4" t="s">
        <v>0</v>
      </c>
      <c r="I300" s="4" t="s">
        <v>0</v>
      </c>
      <c r="J300" s="24">
        <v>0</v>
      </c>
      <c r="K300" s="57">
        <f>K301</f>
        <v>0</v>
      </c>
      <c r="L300" s="57">
        <f>L301</f>
        <v>0</v>
      </c>
      <c r="M300" s="33">
        <f>M301</f>
        <v>0</v>
      </c>
    </row>
    <row r="301" spans="1:13">
      <c r="A301" s="3" t="s">
        <v>235</v>
      </c>
      <c r="B301" s="4" t="s">
        <v>13</v>
      </c>
      <c r="C301" s="4" t="s">
        <v>59</v>
      </c>
      <c r="D301" s="4" t="s">
        <v>232</v>
      </c>
      <c r="E301" s="4" t="s">
        <v>236</v>
      </c>
      <c r="F301" s="4" t="s">
        <v>0</v>
      </c>
      <c r="G301" s="4" t="s">
        <v>0</v>
      </c>
      <c r="H301" s="4" t="s">
        <v>0</v>
      </c>
      <c r="I301" s="4" t="s">
        <v>0</v>
      </c>
      <c r="J301" s="24">
        <v>0</v>
      </c>
      <c r="K301" s="57">
        <f>K302+K307</f>
        <v>0</v>
      </c>
      <c r="L301" s="57">
        <f>L302+L307</f>
        <v>0</v>
      </c>
      <c r="M301" s="33">
        <f>M302+M307</f>
        <v>0</v>
      </c>
    </row>
    <row r="302" spans="1:13" ht="25.5">
      <c r="A302" s="3" t="s">
        <v>237</v>
      </c>
      <c r="B302" s="4" t="s">
        <v>13</v>
      </c>
      <c r="C302" s="4" t="s">
        <v>59</v>
      </c>
      <c r="D302" s="4" t="s">
        <v>232</v>
      </c>
      <c r="E302" s="4" t="s">
        <v>238</v>
      </c>
      <c r="F302" s="4" t="s">
        <v>0</v>
      </c>
      <c r="G302" s="4" t="s">
        <v>0</v>
      </c>
      <c r="H302" s="4" t="s">
        <v>0</v>
      </c>
      <c r="I302" s="4" t="s">
        <v>0</v>
      </c>
      <c r="J302" s="24">
        <v>0</v>
      </c>
      <c r="K302" s="57">
        <f t="shared" ref="K302:M305" si="26">K303</f>
        <v>0</v>
      </c>
      <c r="L302" s="57">
        <f t="shared" si="26"/>
        <v>0</v>
      </c>
      <c r="M302" s="33">
        <f t="shared" si="26"/>
        <v>0</v>
      </c>
    </row>
    <row r="303" spans="1:13">
      <c r="A303" s="3" t="s">
        <v>186</v>
      </c>
      <c r="B303" s="4" t="s">
        <v>13</v>
      </c>
      <c r="C303" s="4" t="s">
        <v>59</v>
      </c>
      <c r="D303" s="4" t="s">
        <v>232</v>
      </c>
      <c r="E303" s="4" t="s">
        <v>238</v>
      </c>
      <c r="F303" s="4" t="s">
        <v>187</v>
      </c>
      <c r="G303" s="4" t="s">
        <v>0</v>
      </c>
      <c r="H303" s="4" t="s">
        <v>0</v>
      </c>
      <c r="I303" s="4" t="s">
        <v>0</v>
      </c>
      <c r="J303" s="24">
        <v>0</v>
      </c>
      <c r="K303" s="57">
        <f t="shared" si="26"/>
        <v>0</v>
      </c>
      <c r="L303" s="57">
        <f t="shared" si="26"/>
        <v>0</v>
      </c>
      <c r="M303" s="33">
        <f t="shared" si="26"/>
        <v>0</v>
      </c>
    </row>
    <row r="304" spans="1:13" ht="25.5">
      <c r="A304" s="3" t="s">
        <v>239</v>
      </c>
      <c r="B304" s="4" t="s">
        <v>13</v>
      </c>
      <c r="C304" s="4" t="s">
        <v>59</v>
      </c>
      <c r="D304" s="4" t="s">
        <v>232</v>
      </c>
      <c r="E304" s="4" t="s">
        <v>238</v>
      </c>
      <c r="F304" s="4" t="s">
        <v>240</v>
      </c>
      <c r="G304" s="4" t="s">
        <v>0</v>
      </c>
      <c r="H304" s="4" t="s">
        <v>0</v>
      </c>
      <c r="I304" s="4" t="s">
        <v>0</v>
      </c>
      <c r="J304" s="24">
        <v>0</v>
      </c>
      <c r="K304" s="57">
        <f t="shared" si="26"/>
        <v>0</v>
      </c>
      <c r="L304" s="57">
        <f t="shared" si="26"/>
        <v>0</v>
      </c>
      <c r="M304" s="33">
        <f t="shared" si="26"/>
        <v>0</v>
      </c>
    </row>
    <row r="305" spans="1:13" ht="76.5">
      <c r="A305" s="3" t="s">
        <v>241</v>
      </c>
      <c r="B305" s="4" t="s">
        <v>13</v>
      </c>
      <c r="C305" s="4" t="s">
        <v>59</v>
      </c>
      <c r="D305" s="4" t="s">
        <v>232</v>
      </c>
      <c r="E305" s="4" t="s">
        <v>238</v>
      </c>
      <c r="F305" s="4" t="s">
        <v>242</v>
      </c>
      <c r="G305" s="4" t="s">
        <v>0</v>
      </c>
      <c r="H305" s="4" t="s">
        <v>0</v>
      </c>
      <c r="I305" s="4" t="s">
        <v>0</v>
      </c>
      <c r="J305" s="24">
        <v>0</v>
      </c>
      <c r="K305" s="57">
        <f t="shared" si="26"/>
        <v>0</v>
      </c>
      <c r="L305" s="57">
        <f t="shared" si="26"/>
        <v>0</v>
      </c>
      <c r="M305" s="33">
        <f t="shared" si="26"/>
        <v>0</v>
      </c>
    </row>
    <row r="306" spans="1:13" ht="51">
      <c r="A306" s="5" t="s">
        <v>243</v>
      </c>
      <c r="B306" s="6" t="s">
        <v>13</v>
      </c>
      <c r="C306" s="6" t="s">
        <v>59</v>
      </c>
      <c r="D306" s="6" t="s">
        <v>232</v>
      </c>
      <c r="E306" s="6" t="s">
        <v>238</v>
      </c>
      <c r="F306" s="6" t="s">
        <v>242</v>
      </c>
      <c r="G306" s="6" t="s">
        <v>49</v>
      </c>
      <c r="H306" s="6" t="s">
        <v>0</v>
      </c>
      <c r="I306" s="6" t="s">
        <v>0</v>
      </c>
      <c r="J306" s="27">
        <v>0</v>
      </c>
      <c r="K306" s="63"/>
      <c r="L306" s="58"/>
      <c r="M306" s="30">
        <f>J306+K306+L306</f>
        <v>0</v>
      </c>
    </row>
    <row r="307" spans="1:13" ht="38.25">
      <c r="A307" s="3" t="s">
        <v>244</v>
      </c>
      <c r="B307" s="4" t="s">
        <v>13</v>
      </c>
      <c r="C307" s="4" t="s">
        <v>59</v>
      </c>
      <c r="D307" s="4" t="s">
        <v>232</v>
      </c>
      <c r="E307" s="4" t="s">
        <v>245</v>
      </c>
      <c r="F307" s="4" t="s">
        <v>0</v>
      </c>
      <c r="G307" s="4" t="s">
        <v>0</v>
      </c>
      <c r="H307" s="4" t="s">
        <v>0</v>
      </c>
      <c r="I307" s="4" t="s">
        <v>0</v>
      </c>
      <c r="J307" s="24">
        <v>0</v>
      </c>
      <c r="K307" s="57">
        <f t="shared" ref="K307:M311" si="27">K308</f>
        <v>0</v>
      </c>
      <c r="L307" s="57">
        <f t="shared" si="27"/>
        <v>0</v>
      </c>
      <c r="M307" s="33">
        <f t="shared" si="27"/>
        <v>0</v>
      </c>
    </row>
    <row r="308" spans="1:13" ht="25.5">
      <c r="A308" s="3" t="s">
        <v>38</v>
      </c>
      <c r="B308" s="4" t="s">
        <v>13</v>
      </c>
      <c r="C308" s="4" t="s">
        <v>59</v>
      </c>
      <c r="D308" s="4" t="s">
        <v>232</v>
      </c>
      <c r="E308" s="4" t="s">
        <v>245</v>
      </c>
      <c r="F308" s="4" t="s">
        <v>39</v>
      </c>
      <c r="G308" s="4" t="s">
        <v>0</v>
      </c>
      <c r="H308" s="4" t="s">
        <v>0</v>
      </c>
      <c r="I308" s="4" t="s">
        <v>0</v>
      </c>
      <c r="J308" s="24">
        <v>0</v>
      </c>
      <c r="K308" s="57">
        <f t="shared" si="27"/>
        <v>0</v>
      </c>
      <c r="L308" s="57">
        <f t="shared" si="27"/>
        <v>0</v>
      </c>
      <c r="M308" s="33">
        <f t="shared" si="27"/>
        <v>0</v>
      </c>
    </row>
    <row r="309" spans="1:13" ht="25.5">
      <c r="A309" s="3" t="s">
        <v>40</v>
      </c>
      <c r="B309" s="4" t="s">
        <v>13</v>
      </c>
      <c r="C309" s="4" t="s">
        <v>59</v>
      </c>
      <c r="D309" s="4" t="s">
        <v>232</v>
      </c>
      <c r="E309" s="4" t="s">
        <v>245</v>
      </c>
      <c r="F309" s="4" t="s">
        <v>41</v>
      </c>
      <c r="G309" s="4" t="s">
        <v>0</v>
      </c>
      <c r="H309" s="4" t="s">
        <v>0</v>
      </c>
      <c r="I309" s="4" t="s">
        <v>0</v>
      </c>
      <c r="J309" s="24">
        <v>0</v>
      </c>
      <c r="K309" s="57">
        <f t="shared" si="27"/>
        <v>0</v>
      </c>
      <c r="L309" s="57">
        <f t="shared" si="27"/>
        <v>0</v>
      </c>
      <c r="M309" s="33">
        <f t="shared" si="27"/>
        <v>0</v>
      </c>
    </row>
    <row r="310" spans="1:13">
      <c r="A310" s="3" t="s">
        <v>48</v>
      </c>
      <c r="B310" s="4" t="s">
        <v>13</v>
      </c>
      <c r="C310" s="4" t="s">
        <v>59</v>
      </c>
      <c r="D310" s="4" t="s">
        <v>232</v>
      </c>
      <c r="E310" s="4" t="s">
        <v>245</v>
      </c>
      <c r="F310" s="4" t="s">
        <v>49</v>
      </c>
      <c r="G310" s="4" t="s">
        <v>0</v>
      </c>
      <c r="H310" s="4" t="s">
        <v>0</v>
      </c>
      <c r="I310" s="4" t="s">
        <v>0</v>
      </c>
      <c r="J310" s="24">
        <v>0</v>
      </c>
      <c r="K310" s="57">
        <f t="shared" si="27"/>
        <v>0</v>
      </c>
      <c r="L310" s="57">
        <f t="shared" si="27"/>
        <v>0</v>
      </c>
      <c r="M310" s="33">
        <f t="shared" si="27"/>
        <v>0</v>
      </c>
    </row>
    <row r="311" spans="1:13">
      <c r="A311" s="5" t="s">
        <v>100</v>
      </c>
      <c r="B311" s="6" t="s">
        <v>13</v>
      </c>
      <c r="C311" s="6" t="s">
        <v>59</v>
      </c>
      <c r="D311" s="6" t="s">
        <v>232</v>
      </c>
      <c r="E311" s="6" t="s">
        <v>245</v>
      </c>
      <c r="F311" s="6" t="s">
        <v>49</v>
      </c>
      <c r="G311" s="6" t="s">
        <v>101</v>
      </c>
      <c r="H311" s="6" t="s">
        <v>0</v>
      </c>
      <c r="I311" s="6" t="s">
        <v>0</v>
      </c>
      <c r="J311" s="27">
        <v>0</v>
      </c>
      <c r="K311" s="69">
        <f t="shared" si="27"/>
        <v>0</v>
      </c>
      <c r="L311" s="69">
        <f t="shared" si="27"/>
        <v>0</v>
      </c>
      <c r="M311" s="36">
        <f t="shared" si="27"/>
        <v>0</v>
      </c>
    </row>
    <row r="312" spans="1:13" ht="25.5">
      <c r="A312" s="5" t="s">
        <v>102</v>
      </c>
      <c r="B312" s="6" t="s">
        <v>13</v>
      </c>
      <c r="C312" s="6" t="s">
        <v>59</v>
      </c>
      <c r="D312" s="6" t="s">
        <v>232</v>
      </c>
      <c r="E312" s="6" t="s">
        <v>245</v>
      </c>
      <c r="F312" s="6" t="s">
        <v>49</v>
      </c>
      <c r="G312" s="6" t="s">
        <v>101</v>
      </c>
      <c r="H312" s="6" t="s">
        <v>0</v>
      </c>
      <c r="I312" s="6" t="s">
        <v>103</v>
      </c>
      <c r="J312" s="27">
        <v>0</v>
      </c>
      <c r="K312" s="63"/>
      <c r="L312" s="58"/>
      <c r="M312" s="30">
        <f>J312+K312+L312</f>
        <v>0</v>
      </c>
    </row>
    <row r="313" spans="1:13" ht="25.5">
      <c r="A313" s="11" t="s">
        <v>246</v>
      </c>
      <c r="B313" s="12" t="s">
        <v>13</v>
      </c>
      <c r="C313" s="12" t="s">
        <v>59</v>
      </c>
      <c r="D313" s="12" t="s">
        <v>211</v>
      </c>
      <c r="E313" s="12" t="s">
        <v>0</v>
      </c>
      <c r="F313" s="12" t="s">
        <v>0</v>
      </c>
      <c r="G313" s="12" t="s">
        <v>0</v>
      </c>
      <c r="H313" s="12" t="s">
        <v>0</v>
      </c>
      <c r="I313" s="12" t="s">
        <v>0</v>
      </c>
      <c r="J313" s="26">
        <v>12705407.620000001</v>
      </c>
      <c r="K313" s="56">
        <f>K314</f>
        <v>2538975.5</v>
      </c>
      <c r="L313" s="56">
        <f>L314</f>
        <v>0</v>
      </c>
      <c r="M313" s="35">
        <f>M314</f>
        <v>15244383.120000001</v>
      </c>
    </row>
    <row r="314" spans="1:13">
      <c r="A314" s="3" t="s">
        <v>233</v>
      </c>
      <c r="B314" s="4" t="s">
        <v>13</v>
      </c>
      <c r="C314" s="4" t="s">
        <v>59</v>
      </c>
      <c r="D314" s="4" t="s">
        <v>211</v>
      </c>
      <c r="E314" s="4" t="s">
        <v>234</v>
      </c>
      <c r="F314" s="4" t="s">
        <v>0</v>
      </c>
      <c r="G314" s="4" t="s">
        <v>0</v>
      </c>
      <c r="H314" s="4" t="s">
        <v>0</v>
      </c>
      <c r="I314" s="4" t="s">
        <v>0</v>
      </c>
      <c r="J314" s="24">
        <v>12705407.620000001</v>
      </c>
      <c r="K314" s="57">
        <f>K315+K328</f>
        <v>2538975.5</v>
      </c>
      <c r="L314" s="57">
        <f>L315+L328</f>
        <v>0</v>
      </c>
      <c r="M314" s="33">
        <f>M315+M328</f>
        <v>15244383.120000001</v>
      </c>
    </row>
    <row r="315" spans="1:13">
      <c r="A315" s="3" t="s">
        <v>247</v>
      </c>
      <c r="B315" s="4" t="s">
        <v>13</v>
      </c>
      <c r="C315" s="4" t="s">
        <v>59</v>
      </c>
      <c r="D315" s="4" t="s">
        <v>211</v>
      </c>
      <c r="E315" s="4" t="s">
        <v>248</v>
      </c>
      <c r="F315" s="4" t="s">
        <v>0</v>
      </c>
      <c r="G315" s="4" t="s">
        <v>0</v>
      </c>
      <c r="H315" s="4" t="s">
        <v>0</v>
      </c>
      <c r="I315" s="4" t="s">
        <v>0</v>
      </c>
      <c r="J315" s="24">
        <v>12705407.620000001</v>
      </c>
      <c r="K315" s="57">
        <f t="shared" ref="K315:M318" si="28">K316</f>
        <v>2538975.5</v>
      </c>
      <c r="L315" s="57">
        <f t="shared" si="28"/>
        <v>0</v>
      </c>
      <c r="M315" s="33">
        <f t="shared" si="28"/>
        <v>15244383.120000001</v>
      </c>
    </row>
    <row r="316" spans="1:13" ht="38.25">
      <c r="A316" s="3" t="s">
        <v>249</v>
      </c>
      <c r="B316" s="4" t="s">
        <v>13</v>
      </c>
      <c r="C316" s="4" t="s">
        <v>59</v>
      </c>
      <c r="D316" s="4" t="s">
        <v>211</v>
      </c>
      <c r="E316" s="4" t="s">
        <v>250</v>
      </c>
      <c r="F316" s="4" t="s">
        <v>0</v>
      </c>
      <c r="G316" s="4" t="s">
        <v>0</v>
      </c>
      <c r="H316" s="4" t="s">
        <v>0</v>
      </c>
      <c r="I316" s="4" t="s">
        <v>0</v>
      </c>
      <c r="J316" s="24">
        <v>12705407.620000001</v>
      </c>
      <c r="K316" s="57">
        <f t="shared" si="28"/>
        <v>2538975.5</v>
      </c>
      <c r="L316" s="57">
        <f t="shared" si="28"/>
        <v>0</v>
      </c>
      <c r="M316" s="33">
        <f t="shared" si="28"/>
        <v>15244383.120000001</v>
      </c>
    </row>
    <row r="317" spans="1:13" ht="25.5">
      <c r="A317" s="3" t="s">
        <v>38</v>
      </c>
      <c r="B317" s="4" t="s">
        <v>13</v>
      </c>
      <c r="C317" s="4" t="s">
        <v>59</v>
      </c>
      <c r="D317" s="4" t="s">
        <v>211</v>
      </c>
      <c r="E317" s="4" t="s">
        <v>250</v>
      </c>
      <c r="F317" s="4" t="s">
        <v>39</v>
      </c>
      <c r="G317" s="4" t="s">
        <v>0</v>
      </c>
      <c r="H317" s="4" t="s">
        <v>0</v>
      </c>
      <c r="I317" s="4" t="s">
        <v>0</v>
      </c>
      <c r="J317" s="24">
        <v>12705407.620000001</v>
      </c>
      <c r="K317" s="57">
        <f t="shared" si="28"/>
        <v>2538975.5</v>
      </c>
      <c r="L317" s="57">
        <f t="shared" si="28"/>
        <v>0</v>
      </c>
      <c r="M317" s="33">
        <f t="shared" si="28"/>
        <v>15244383.120000001</v>
      </c>
    </row>
    <row r="318" spans="1:13" ht="25.5">
      <c r="A318" s="3" t="s">
        <v>40</v>
      </c>
      <c r="B318" s="4" t="s">
        <v>13</v>
      </c>
      <c r="C318" s="4" t="s">
        <v>59</v>
      </c>
      <c r="D318" s="4" t="s">
        <v>211</v>
      </c>
      <c r="E318" s="4" t="s">
        <v>250</v>
      </c>
      <c r="F318" s="4" t="s">
        <v>41</v>
      </c>
      <c r="G318" s="4" t="s">
        <v>0</v>
      </c>
      <c r="H318" s="4" t="s">
        <v>0</v>
      </c>
      <c r="I318" s="4" t="s">
        <v>0</v>
      </c>
      <c r="J318" s="24">
        <v>12705407.620000001</v>
      </c>
      <c r="K318" s="57">
        <f t="shared" si="28"/>
        <v>2538975.5</v>
      </c>
      <c r="L318" s="57">
        <f t="shared" si="28"/>
        <v>0</v>
      </c>
      <c r="M318" s="33">
        <f t="shared" si="28"/>
        <v>15244383.120000001</v>
      </c>
    </row>
    <row r="319" spans="1:13">
      <c r="A319" s="3" t="s">
        <v>48</v>
      </c>
      <c r="B319" s="4" t="s">
        <v>13</v>
      </c>
      <c r="C319" s="4" t="s">
        <v>59</v>
      </c>
      <c r="D319" s="4" t="s">
        <v>211</v>
      </c>
      <c r="E319" s="4" t="s">
        <v>250</v>
      </c>
      <c r="F319" s="4" t="s">
        <v>49</v>
      </c>
      <c r="G319" s="4" t="s">
        <v>0</v>
      </c>
      <c r="H319" s="4" t="s">
        <v>0</v>
      </c>
      <c r="I319" s="4" t="s">
        <v>0</v>
      </c>
      <c r="J319" s="24">
        <v>12705407.620000001</v>
      </c>
      <c r="K319" s="57">
        <f>K320+K322+K324+K326+K327</f>
        <v>2538975.5</v>
      </c>
      <c r="L319" s="57">
        <f t="shared" ref="L319:M319" si="29">L320+L322+L324+L326+L327</f>
        <v>0</v>
      </c>
      <c r="M319" s="57">
        <f t="shared" si="29"/>
        <v>15244383.120000001</v>
      </c>
    </row>
    <row r="320" spans="1:13" ht="25.5">
      <c r="A320" s="5" t="s">
        <v>88</v>
      </c>
      <c r="B320" s="6" t="s">
        <v>13</v>
      </c>
      <c r="C320" s="6" t="s">
        <v>59</v>
      </c>
      <c r="D320" s="6" t="s">
        <v>211</v>
      </c>
      <c r="E320" s="6" t="s">
        <v>250</v>
      </c>
      <c r="F320" s="6" t="s">
        <v>49</v>
      </c>
      <c r="G320" s="6" t="s">
        <v>89</v>
      </c>
      <c r="H320" s="6" t="s">
        <v>0</v>
      </c>
      <c r="I320" s="6" t="s">
        <v>0</v>
      </c>
      <c r="J320" s="27">
        <v>10075322.24</v>
      </c>
      <c r="K320" s="69">
        <f>K321</f>
        <v>0</v>
      </c>
      <c r="L320" s="69">
        <f>L321</f>
        <v>0</v>
      </c>
      <c r="M320" s="36">
        <f>M321</f>
        <v>10075322.24</v>
      </c>
    </row>
    <row r="321" spans="1:13" ht="25.5">
      <c r="A321" s="5" t="s">
        <v>90</v>
      </c>
      <c r="B321" s="6" t="s">
        <v>13</v>
      </c>
      <c r="C321" s="6" t="s">
        <v>59</v>
      </c>
      <c r="D321" s="6" t="s">
        <v>211</v>
      </c>
      <c r="E321" s="6" t="s">
        <v>250</v>
      </c>
      <c r="F321" s="6" t="s">
        <v>49</v>
      </c>
      <c r="G321" s="6" t="s">
        <v>89</v>
      </c>
      <c r="H321" s="6" t="s">
        <v>0</v>
      </c>
      <c r="I321" s="6" t="s">
        <v>91</v>
      </c>
      <c r="J321" s="27">
        <v>10075322.24</v>
      </c>
      <c r="K321" s="63"/>
      <c r="L321" s="58"/>
      <c r="M321" s="30">
        <f>J321+K321+L321</f>
        <v>10075322.24</v>
      </c>
    </row>
    <row r="322" spans="1:13">
      <c r="A322" s="5" t="s">
        <v>66</v>
      </c>
      <c r="B322" s="6" t="s">
        <v>13</v>
      </c>
      <c r="C322" s="6" t="s">
        <v>59</v>
      </c>
      <c r="D322" s="6" t="s">
        <v>211</v>
      </c>
      <c r="E322" s="6" t="s">
        <v>250</v>
      </c>
      <c r="F322" s="6" t="s">
        <v>49</v>
      </c>
      <c r="G322" s="6" t="s">
        <v>67</v>
      </c>
      <c r="H322" s="6" t="s">
        <v>0</v>
      </c>
      <c r="I322" s="6" t="s">
        <v>0</v>
      </c>
      <c r="J322" s="27">
        <v>2580085.38</v>
      </c>
      <c r="K322" s="69">
        <f>K323</f>
        <v>0</v>
      </c>
      <c r="L322" s="69">
        <f>L323</f>
        <v>-448054.5</v>
      </c>
      <c r="M322" s="36">
        <f>M323</f>
        <v>2132030.88</v>
      </c>
    </row>
    <row r="323" spans="1:13">
      <c r="A323" s="5" t="s">
        <v>122</v>
      </c>
      <c r="B323" s="6" t="s">
        <v>13</v>
      </c>
      <c r="C323" s="6" t="s">
        <v>59</v>
      </c>
      <c r="D323" s="6" t="s">
        <v>211</v>
      </c>
      <c r="E323" s="6" t="s">
        <v>250</v>
      </c>
      <c r="F323" s="6" t="s">
        <v>49</v>
      </c>
      <c r="G323" s="6" t="s">
        <v>67</v>
      </c>
      <c r="H323" s="6" t="s">
        <v>0</v>
      </c>
      <c r="I323" s="6" t="s">
        <v>123</v>
      </c>
      <c r="J323" s="27">
        <v>2580085.38</v>
      </c>
      <c r="K323" s="63"/>
      <c r="L323" s="157">
        <v>-448054.5</v>
      </c>
      <c r="M323" s="30">
        <f>J323+K323+L323</f>
        <v>2132030.88</v>
      </c>
    </row>
    <row r="324" spans="1:13">
      <c r="A324" s="5" t="s">
        <v>94</v>
      </c>
      <c r="B324" s="6" t="s">
        <v>13</v>
      </c>
      <c r="C324" s="6" t="s">
        <v>59</v>
      </c>
      <c r="D324" s="6" t="s">
        <v>211</v>
      </c>
      <c r="E324" s="6" t="s">
        <v>250</v>
      </c>
      <c r="F324" s="6" t="s">
        <v>49</v>
      </c>
      <c r="G324" s="6" t="s">
        <v>95</v>
      </c>
      <c r="H324" s="6" t="s">
        <v>0</v>
      </c>
      <c r="I324" s="6" t="s">
        <v>0</v>
      </c>
      <c r="J324" s="27">
        <v>50000</v>
      </c>
      <c r="K324" s="69">
        <f>K325</f>
        <v>0</v>
      </c>
      <c r="L324" s="69">
        <f>L325</f>
        <v>0</v>
      </c>
      <c r="M324" s="36">
        <f>M325</f>
        <v>50000</v>
      </c>
    </row>
    <row r="325" spans="1:13">
      <c r="A325" s="5" t="s">
        <v>128</v>
      </c>
      <c r="B325" s="6" t="s">
        <v>13</v>
      </c>
      <c r="C325" s="6" t="s">
        <v>59</v>
      </c>
      <c r="D325" s="6" t="s">
        <v>211</v>
      </c>
      <c r="E325" s="6" t="s">
        <v>250</v>
      </c>
      <c r="F325" s="6" t="s">
        <v>49</v>
      </c>
      <c r="G325" s="72" t="s">
        <v>95</v>
      </c>
      <c r="H325" s="72" t="s">
        <v>0</v>
      </c>
      <c r="I325" s="72" t="s">
        <v>97</v>
      </c>
      <c r="J325" s="40">
        <v>50000</v>
      </c>
      <c r="K325" s="64"/>
      <c r="L325" s="70"/>
      <c r="M325" s="41">
        <f>J325+K325+L325</f>
        <v>50000</v>
      </c>
    </row>
    <row r="326" spans="1:13">
      <c r="A326" s="5"/>
      <c r="B326" s="6" t="s">
        <v>13</v>
      </c>
      <c r="C326" s="6" t="s">
        <v>59</v>
      </c>
      <c r="D326" s="6" t="s">
        <v>211</v>
      </c>
      <c r="E326" s="47" t="s">
        <v>424</v>
      </c>
      <c r="F326" s="39">
        <v>244</v>
      </c>
      <c r="G326" s="77">
        <v>226</v>
      </c>
      <c r="H326" s="77"/>
      <c r="I326" s="77">
        <v>1130</v>
      </c>
      <c r="J326" s="36"/>
      <c r="K326" s="156">
        <v>2538975.5</v>
      </c>
      <c r="L326" s="63"/>
      <c r="M326" s="30">
        <f>J326+K326+L326</f>
        <v>2538975.5</v>
      </c>
    </row>
    <row r="327" spans="1:13">
      <c r="A327" s="5"/>
      <c r="B327" s="6" t="s">
        <v>13</v>
      </c>
      <c r="C327" s="6" t="s">
        <v>59</v>
      </c>
      <c r="D327" s="6" t="s">
        <v>211</v>
      </c>
      <c r="E327" s="47" t="s">
        <v>425</v>
      </c>
      <c r="F327" s="39">
        <v>244</v>
      </c>
      <c r="G327" s="77">
        <v>226</v>
      </c>
      <c r="H327" s="77"/>
      <c r="I327" s="77">
        <v>1130</v>
      </c>
      <c r="J327" s="36"/>
      <c r="K327" s="63"/>
      <c r="L327" s="156">
        <v>448054.5</v>
      </c>
      <c r="M327" s="30">
        <f>J327+K327+L327</f>
        <v>448054.5</v>
      </c>
    </row>
    <row r="328" spans="1:13">
      <c r="A328" s="3" t="s">
        <v>235</v>
      </c>
      <c r="B328" s="4" t="s">
        <v>13</v>
      </c>
      <c r="C328" s="4" t="s">
        <v>59</v>
      </c>
      <c r="D328" s="4" t="s">
        <v>211</v>
      </c>
      <c r="E328" s="4" t="s">
        <v>236</v>
      </c>
      <c r="F328" s="4" t="s">
        <v>0</v>
      </c>
      <c r="G328" s="98" t="s">
        <v>0</v>
      </c>
      <c r="H328" s="98" t="s">
        <v>0</v>
      </c>
      <c r="I328" s="98" t="s">
        <v>0</v>
      </c>
      <c r="J328" s="42">
        <v>0</v>
      </c>
      <c r="K328" s="67">
        <f t="shared" ref="K328:M333" si="30">K329</f>
        <v>0</v>
      </c>
      <c r="L328" s="67">
        <f t="shared" si="30"/>
        <v>0</v>
      </c>
      <c r="M328" s="99">
        <f t="shared" si="30"/>
        <v>0</v>
      </c>
    </row>
    <row r="329" spans="1:13" ht="38.25">
      <c r="A329" s="3" t="s">
        <v>244</v>
      </c>
      <c r="B329" s="4" t="s">
        <v>13</v>
      </c>
      <c r="C329" s="4" t="s">
        <v>59</v>
      </c>
      <c r="D329" s="4" t="s">
        <v>211</v>
      </c>
      <c r="E329" s="4" t="s">
        <v>245</v>
      </c>
      <c r="F329" s="4" t="s">
        <v>0</v>
      </c>
      <c r="G329" s="4" t="s">
        <v>0</v>
      </c>
      <c r="H329" s="4" t="s">
        <v>0</v>
      </c>
      <c r="I329" s="4" t="s">
        <v>0</v>
      </c>
      <c r="J329" s="24">
        <v>0</v>
      </c>
      <c r="K329" s="57">
        <f t="shared" si="30"/>
        <v>0</v>
      </c>
      <c r="L329" s="57">
        <f t="shared" si="30"/>
        <v>0</v>
      </c>
      <c r="M329" s="33">
        <f t="shared" si="30"/>
        <v>0</v>
      </c>
    </row>
    <row r="330" spans="1:13" ht="25.5">
      <c r="A330" s="3" t="s">
        <v>38</v>
      </c>
      <c r="B330" s="4" t="s">
        <v>13</v>
      </c>
      <c r="C330" s="4" t="s">
        <v>59</v>
      </c>
      <c r="D330" s="4" t="s">
        <v>211</v>
      </c>
      <c r="E330" s="4" t="s">
        <v>245</v>
      </c>
      <c r="F330" s="4" t="s">
        <v>39</v>
      </c>
      <c r="G330" s="4" t="s">
        <v>0</v>
      </c>
      <c r="H330" s="4" t="s">
        <v>0</v>
      </c>
      <c r="I330" s="4" t="s">
        <v>0</v>
      </c>
      <c r="J330" s="24">
        <v>0</v>
      </c>
      <c r="K330" s="57">
        <f t="shared" si="30"/>
        <v>0</v>
      </c>
      <c r="L330" s="57">
        <f t="shared" si="30"/>
        <v>0</v>
      </c>
      <c r="M330" s="33">
        <f t="shared" si="30"/>
        <v>0</v>
      </c>
    </row>
    <row r="331" spans="1:13" ht="25.5">
      <c r="A331" s="3" t="s">
        <v>40</v>
      </c>
      <c r="B331" s="4" t="s">
        <v>13</v>
      </c>
      <c r="C331" s="4" t="s">
        <v>59</v>
      </c>
      <c r="D331" s="4" t="s">
        <v>211</v>
      </c>
      <c r="E331" s="4" t="s">
        <v>245</v>
      </c>
      <c r="F331" s="4" t="s">
        <v>41</v>
      </c>
      <c r="G331" s="4" t="s">
        <v>0</v>
      </c>
      <c r="H331" s="4" t="s">
        <v>0</v>
      </c>
      <c r="I331" s="4" t="s">
        <v>0</v>
      </c>
      <c r="J331" s="24">
        <v>0</v>
      </c>
      <c r="K331" s="57">
        <f t="shared" si="30"/>
        <v>0</v>
      </c>
      <c r="L331" s="57">
        <f t="shared" si="30"/>
        <v>0</v>
      </c>
      <c r="M331" s="33">
        <f t="shared" si="30"/>
        <v>0</v>
      </c>
    </row>
    <row r="332" spans="1:13">
      <c r="A332" s="3" t="s">
        <v>48</v>
      </c>
      <c r="B332" s="4" t="s">
        <v>13</v>
      </c>
      <c r="C332" s="4" t="s">
        <v>59</v>
      </c>
      <c r="D332" s="4" t="s">
        <v>211</v>
      </c>
      <c r="E332" s="4" t="s">
        <v>245</v>
      </c>
      <c r="F332" s="4" t="s">
        <v>49</v>
      </c>
      <c r="G332" s="4" t="s">
        <v>0</v>
      </c>
      <c r="H332" s="4" t="s">
        <v>0</v>
      </c>
      <c r="I332" s="4" t="s">
        <v>0</v>
      </c>
      <c r="J332" s="24">
        <v>0</v>
      </c>
      <c r="K332" s="57">
        <f t="shared" si="30"/>
        <v>0</v>
      </c>
      <c r="L332" s="57">
        <f t="shared" si="30"/>
        <v>0</v>
      </c>
      <c r="M332" s="33">
        <f t="shared" si="30"/>
        <v>0</v>
      </c>
    </row>
    <row r="333" spans="1:13">
      <c r="A333" s="5" t="s">
        <v>100</v>
      </c>
      <c r="B333" s="6" t="s">
        <v>13</v>
      </c>
      <c r="C333" s="6" t="s">
        <v>59</v>
      </c>
      <c r="D333" s="6" t="s">
        <v>211</v>
      </c>
      <c r="E333" s="6" t="s">
        <v>245</v>
      </c>
      <c r="F333" s="6" t="s">
        <v>49</v>
      </c>
      <c r="G333" s="6" t="s">
        <v>101</v>
      </c>
      <c r="H333" s="6" t="s">
        <v>0</v>
      </c>
      <c r="I333" s="6" t="s">
        <v>0</v>
      </c>
      <c r="J333" s="27">
        <v>0</v>
      </c>
      <c r="K333" s="69">
        <f t="shared" si="30"/>
        <v>0</v>
      </c>
      <c r="L333" s="69">
        <f t="shared" si="30"/>
        <v>0</v>
      </c>
      <c r="M333" s="36">
        <f t="shared" si="30"/>
        <v>0</v>
      </c>
    </row>
    <row r="334" spans="1:13" ht="25.5">
      <c r="A334" s="5" t="s">
        <v>102</v>
      </c>
      <c r="B334" s="6" t="s">
        <v>13</v>
      </c>
      <c r="C334" s="6" t="s">
        <v>59</v>
      </c>
      <c r="D334" s="6" t="s">
        <v>211</v>
      </c>
      <c r="E334" s="6" t="s">
        <v>245</v>
      </c>
      <c r="F334" s="6" t="s">
        <v>49</v>
      </c>
      <c r="G334" s="6" t="s">
        <v>101</v>
      </c>
      <c r="H334" s="6" t="s">
        <v>0</v>
      </c>
      <c r="I334" s="6" t="s">
        <v>103</v>
      </c>
      <c r="J334" s="40">
        <v>0</v>
      </c>
      <c r="K334" s="64"/>
      <c r="L334" s="70"/>
      <c r="M334" s="41">
        <f>J334+K334+L334</f>
        <v>0</v>
      </c>
    </row>
    <row r="335" spans="1:13" ht="25.5">
      <c r="A335" s="11" t="s">
        <v>251</v>
      </c>
      <c r="B335" s="12" t="s">
        <v>13</v>
      </c>
      <c r="C335" s="12" t="s">
        <v>59</v>
      </c>
      <c r="D335" s="12" t="s">
        <v>252</v>
      </c>
      <c r="E335" s="12" t="s">
        <v>0</v>
      </c>
      <c r="F335" s="12" t="s">
        <v>0</v>
      </c>
      <c r="G335" s="12" t="s">
        <v>0</v>
      </c>
      <c r="H335" s="12" t="s">
        <v>0</v>
      </c>
      <c r="I335" s="37" t="s">
        <v>0</v>
      </c>
      <c r="J335" s="35">
        <v>806900</v>
      </c>
      <c r="K335" s="59">
        <f>K336+K343+K357</f>
        <v>0</v>
      </c>
      <c r="L335" s="59">
        <f>L336+L343+L357</f>
        <v>148104.69</v>
      </c>
      <c r="M335" s="59">
        <f>M336+M343+M357</f>
        <v>955004.69</v>
      </c>
    </row>
    <row r="336" spans="1:13">
      <c r="A336" s="3" t="s">
        <v>253</v>
      </c>
      <c r="B336" s="4" t="s">
        <v>13</v>
      </c>
      <c r="C336" s="4" t="s">
        <v>59</v>
      </c>
      <c r="D336" s="4" t="s">
        <v>252</v>
      </c>
      <c r="E336" s="4" t="s">
        <v>254</v>
      </c>
      <c r="F336" s="4" t="s">
        <v>0</v>
      </c>
      <c r="G336" s="4" t="s">
        <v>0</v>
      </c>
      <c r="H336" s="4" t="s">
        <v>0</v>
      </c>
      <c r="I336" s="38" t="s">
        <v>0</v>
      </c>
      <c r="J336" s="33">
        <v>300000</v>
      </c>
      <c r="K336" s="60">
        <f t="shared" ref="K336:M341" si="31">K337</f>
        <v>0</v>
      </c>
      <c r="L336" s="60">
        <f t="shared" si="31"/>
        <v>0</v>
      </c>
      <c r="M336" s="33">
        <f t="shared" si="31"/>
        <v>300000</v>
      </c>
    </row>
    <row r="337" spans="1:13">
      <c r="A337" s="3" t="s">
        <v>253</v>
      </c>
      <c r="B337" s="4" t="s">
        <v>13</v>
      </c>
      <c r="C337" s="4" t="s">
        <v>59</v>
      </c>
      <c r="D337" s="4" t="s">
        <v>252</v>
      </c>
      <c r="E337" s="4" t="s">
        <v>255</v>
      </c>
      <c r="F337" s="4" t="s">
        <v>0</v>
      </c>
      <c r="G337" s="4" t="s">
        <v>0</v>
      </c>
      <c r="H337" s="4" t="s">
        <v>0</v>
      </c>
      <c r="I337" s="38" t="s">
        <v>0</v>
      </c>
      <c r="J337" s="33">
        <v>300000</v>
      </c>
      <c r="K337" s="60">
        <f t="shared" si="31"/>
        <v>0</v>
      </c>
      <c r="L337" s="60">
        <f t="shared" si="31"/>
        <v>0</v>
      </c>
      <c r="M337" s="33">
        <f t="shared" si="31"/>
        <v>300000</v>
      </c>
    </row>
    <row r="338" spans="1:13" ht="38.25">
      <c r="A338" s="3" t="s">
        <v>256</v>
      </c>
      <c r="B338" s="4" t="s">
        <v>13</v>
      </c>
      <c r="C338" s="4" t="s">
        <v>59</v>
      </c>
      <c r="D338" s="4" t="s">
        <v>252</v>
      </c>
      <c r="E338" s="4" t="s">
        <v>257</v>
      </c>
      <c r="F338" s="4" t="s">
        <v>0</v>
      </c>
      <c r="G338" s="4" t="s">
        <v>0</v>
      </c>
      <c r="H338" s="4" t="s">
        <v>0</v>
      </c>
      <c r="I338" s="38" t="s">
        <v>0</v>
      </c>
      <c r="J338" s="33">
        <v>300000</v>
      </c>
      <c r="K338" s="60">
        <f t="shared" si="31"/>
        <v>0</v>
      </c>
      <c r="L338" s="60">
        <f t="shared" si="31"/>
        <v>0</v>
      </c>
      <c r="M338" s="33">
        <f t="shared" si="31"/>
        <v>300000</v>
      </c>
    </row>
    <row r="339" spans="1:13">
      <c r="A339" s="3" t="s">
        <v>186</v>
      </c>
      <c r="B339" s="4" t="s">
        <v>13</v>
      </c>
      <c r="C339" s="4" t="s">
        <v>59</v>
      </c>
      <c r="D339" s="4" t="s">
        <v>252</v>
      </c>
      <c r="E339" s="4" t="s">
        <v>257</v>
      </c>
      <c r="F339" s="4" t="s">
        <v>187</v>
      </c>
      <c r="G339" s="4" t="s">
        <v>0</v>
      </c>
      <c r="H339" s="4" t="s">
        <v>0</v>
      </c>
      <c r="I339" s="38" t="s">
        <v>0</v>
      </c>
      <c r="J339" s="33">
        <v>300000</v>
      </c>
      <c r="K339" s="60">
        <f t="shared" si="31"/>
        <v>0</v>
      </c>
      <c r="L339" s="60">
        <f t="shared" si="31"/>
        <v>0</v>
      </c>
      <c r="M339" s="33">
        <f t="shared" si="31"/>
        <v>300000</v>
      </c>
    </row>
    <row r="340" spans="1:13" ht="25.5">
      <c r="A340" s="3" t="s">
        <v>239</v>
      </c>
      <c r="B340" s="4" t="s">
        <v>13</v>
      </c>
      <c r="C340" s="4" t="s">
        <v>59</v>
      </c>
      <c r="D340" s="4" t="s">
        <v>252</v>
      </c>
      <c r="E340" s="4" t="s">
        <v>257</v>
      </c>
      <c r="F340" s="4" t="s">
        <v>240</v>
      </c>
      <c r="G340" s="4" t="s">
        <v>0</v>
      </c>
      <c r="H340" s="4" t="s">
        <v>0</v>
      </c>
      <c r="I340" s="38" t="s">
        <v>0</v>
      </c>
      <c r="J340" s="33">
        <v>300000</v>
      </c>
      <c r="K340" s="60">
        <f t="shared" si="31"/>
        <v>0</v>
      </c>
      <c r="L340" s="60">
        <f t="shared" si="31"/>
        <v>0</v>
      </c>
      <c r="M340" s="33">
        <f t="shared" si="31"/>
        <v>300000</v>
      </c>
    </row>
    <row r="341" spans="1:13" ht="76.5">
      <c r="A341" s="3" t="s">
        <v>241</v>
      </c>
      <c r="B341" s="4" t="s">
        <v>13</v>
      </c>
      <c r="C341" s="4" t="s">
        <v>59</v>
      </c>
      <c r="D341" s="4" t="s">
        <v>252</v>
      </c>
      <c r="E341" s="4" t="s">
        <v>257</v>
      </c>
      <c r="F341" s="4" t="s">
        <v>242</v>
      </c>
      <c r="G341" s="4" t="s">
        <v>0</v>
      </c>
      <c r="H341" s="4" t="s">
        <v>0</v>
      </c>
      <c r="I341" s="38" t="s">
        <v>0</v>
      </c>
      <c r="J341" s="33">
        <v>300000</v>
      </c>
      <c r="K341" s="60">
        <f t="shared" si="31"/>
        <v>0</v>
      </c>
      <c r="L341" s="60">
        <f t="shared" si="31"/>
        <v>0</v>
      </c>
      <c r="M341" s="33">
        <f t="shared" si="31"/>
        <v>300000</v>
      </c>
    </row>
    <row r="342" spans="1:13" ht="51">
      <c r="A342" s="5" t="s">
        <v>258</v>
      </c>
      <c r="B342" s="6" t="s">
        <v>13</v>
      </c>
      <c r="C342" s="6" t="s">
        <v>59</v>
      </c>
      <c r="D342" s="6" t="s">
        <v>252</v>
      </c>
      <c r="E342" s="6" t="s">
        <v>257</v>
      </c>
      <c r="F342" s="6" t="s">
        <v>242</v>
      </c>
      <c r="G342" s="6" t="s">
        <v>43</v>
      </c>
      <c r="H342" s="6" t="s">
        <v>0</v>
      </c>
      <c r="I342" s="39" t="s">
        <v>0</v>
      </c>
      <c r="J342" s="36">
        <v>300000</v>
      </c>
      <c r="K342" s="63"/>
      <c r="L342" s="63"/>
      <c r="M342" s="30">
        <f>J342+K342+L342</f>
        <v>300000</v>
      </c>
    </row>
    <row r="343" spans="1:13" ht="25.5">
      <c r="A343" s="3" t="s">
        <v>159</v>
      </c>
      <c r="B343" s="4" t="s">
        <v>13</v>
      </c>
      <c r="C343" s="4" t="s">
        <v>59</v>
      </c>
      <c r="D343" s="4" t="s">
        <v>252</v>
      </c>
      <c r="E343" s="4" t="s">
        <v>160</v>
      </c>
      <c r="F343" s="4" t="s">
        <v>0</v>
      </c>
      <c r="G343" s="4" t="s">
        <v>0</v>
      </c>
      <c r="H343" s="4" t="s">
        <v>0</v>
      </c>
      <c r="I343" s="38" t="s">
        <v>0</v>
      </c>
      <c r="J343" s="33">
        <v>306900</v>
      </c>
      <c r="K343" s="60">
        <f>K344</f>
        <v>0</v>
      </c>
      <c r="L343" s="60">
        <f>L344</f>
        <v>148104.69</v>
      </c>
      <c r="M343" s="33">
        <f>M344</f>
        <v>455004.69</v>
      </c>
    </row>
    <row r="344" spans="1:13" ht="25.5">
      <c r="A344" s="3" t="s">
        <v>259</v>
      </c>
      <c r="B344" s="4" t="s">
        <v>13</v>
      </c>
      <c r="C344" s="4" t="s">
        <v>59</v>
      </c>
      <c r="D344" s="4" t="s">
        <v>252</v>
      </c>
      <c r="E344" s="4" t="s">
        <v>260</v>
      </c>
      <c r="F344" s="4" t="s">
        <v>0</v>
      </c>
      <c r="G344" s="4" t="s">
        <v>0</v>
      </c>
      <c r="H344" s="4" t="s">
        <v>0</v>
      </c>
      <c r="I344" s="38" t="s">
        <v>0</v>
      </c>
      <c r="J344" s="33">
        <v>306900</v>
      </c>
      <c r="K344" s="60">
        <f>K345+K351</f>
        <v>0</v>
      </c>
      <c r="L344" s="60">
        <f>L345+L351</f>
        <v>148104.69</v>
      </c>
      <c r="M344" s="33">
        <f>M345+M351</f>
        <v>455004.69</v>
      </c>
    </row>
    <row r="345" spans="1:13" ht="25.5">
      <c r="A345" s="3" t="s">
        <v>261</v>
      </c>
      <c r="B345" s="4" t="s">
        <v>13</v>
      </c>
      <c r="C345" s="4" t="s">
        <v>59</v>
      </c>
      <c r="D345" s="4" t="s">
        <v>252</v>
      </c>
      <c r="E345" s="4" t="s">
        <v>262</v>
      </c>
      <c r="F345" s="4" t="s">
        <v>0</v>
      </c>
      <c r="G345" s="4" t="s">
        <v>0</v>
      </c>
      <c r="H345" s="4" t="s">
        <v>0</v>
      </c>
      <c r="I345" s="38" t="s">
        <v>0</v>
      </c>
      <c r="J345" s="33">
        <v>0</v>
      </c>
      <c r="K345" s="60">
        <f t="shared" ref="K345:M349" si="32">K346</f>
        <v>0</v>
      </c>
      <c r="L345" s="60">
        <f t="shared" si="32"/>
        <v>0</v>
      </c>
      <c r="M345" s="33">
        <f t="shared" si="32"/>
        <v>0</v>
      </c>
    </row>
    <row r="346" spans="1:13" ht="25.5">
      <c r="A346" s="3" t="s">
        <v>38</v>
      </c>
      <c r="B346" s="4" t="s">
        <v>13</v>
      </c>
      <c r="C346" s="4" t="s">
        <v>59</v>
      </c>
      <c r="D346" s="4" t="s">
        <v>252</v>
      </c>
      <c r="E346" s="4" t="s">
        <v>262</v>
      </c>
      <c r="F346" s="4" t="s">
        <v>39</v>
      </c>
      <c r="G346" s="4" t="s">
        <v>0</v>
      </c>
      <c r="H346" s="4" t="s">
        <v>0</v>
      </c>
      <c r="I346" s="38" t="s">
        <v>0</v>
      </c>
      <c r="J346" s="33">
        <v>0</v>
      </c>
      <c r="K346" s="60">
        <f t="shared" si="32"/>
        <v>0</v>
      </c>
      <c r="L346" s="60">
        <f t="shared" si="32"/>
        <v>0</v>
      </c>
      <c r="M346" s="33">
        <f t="shared" si="32"/>
        <v>0</v>
      </c>
    </row>
    <row r="347" spans="1:13" ht="25.5">
      <c r="A347" s="3" t="s">
        <v>40</v>
      </c>
      <c r="B347" s="4" t="s">
        <v>13</v>
      </c>
      <c r="C347" s="4" t="s">
        <v>59</v>
      </c>
      <c r="D347" s="4" t="s">
        <v>252</v>
      </c>
      <c r="E347" s="4" t="s">
        <v>262</v>
      </c>
      <c r="F347" s="4" t="s">
        <v>41</v>
      </c>
      <c r="G347" s="4" t="s">
        <v>0</v>
      </c>
      <c r="H347" s="4" t="s">
        <v>0</v>
      </c>
      <c r="I347" s="38" t="s">
        <v>0</v>
      </c>
      <c r="J347" s="33">
        <v>0</v>
      </c>
      <c r="K347" s="60">
        <f t="shared" si="32"/>
        <v>0</v>
      </c>
      <c r="L347" s="60">
        <f t="shared" si="32"/>
        <v>0</v>
      </c>
      <c r="M347" s="33">
        <f t="shared" si="32"/>
        <v>0</v>
      </c>
    </row>
    <row r="348" spans="1:13">
      <c r="A348" s="3" t="s">
        <v>48</v>
      </c>
      <c r="B348" s="4" t="s">
        <v>13</v>
      </c>
      <c r="C348" s="4" t="s">
        <v>59</v>
      </c>
      <c r="D348" s="4" t="s">
        <v>252</v>
      </c>
      <c r="E348" s="4" t="s">
        <v>262</v>
      </c>
      <c r="F348" s="4" t="s">
        <v>49</v>
      </c>
      <c r="G348" s="4" t="s">
        <v>0</v>
      </c>
      <c r="H348" s="4" t="s">
        <v>0</v>
      </c>
      <c r="I348" s="38" t="s">
        <v>0</v>
      </c>
      <c r="J348" s="33">
        <v>0</v>
      </c>
      <c r="K348" s="60">
        <f t="shared" si="32"/>
        <v>0</v>
      </c>
      <c r="L348" s="60">
        <f t="shared" si="32"/>
        <v>0</v>
      </c>
      <c r="M348" s="33">
        <f t="shared" si="32"/>
        <v>0</v>
      </c>
    </row>
    <row r="349" spans="1:13">
      <c r="A349" s="5" t="s">
        <v>66</v>
      </c>
      <c r="B349" s="6" t="s">
        <v>13</v>
      </c>
      <c r="C349" s="6" t="s">
        <v>59</v>
      </c>
      <c r="D349" s="6" t="s">
        <v>252</v>
      </c>
      <c r="E349" s="6" t="s">
        <v>262</v>
      </c>
      <c r="F349" s="6" t="s">
        <v>49</v>
      </c>
      <c r="G349" s="6" t="s">
        <v>67</v>
      </c>
      <c r="H349" s="6" t="s">
        <v>0</v>
      </c>
      <c r="I349" s="39" t="s">
        <v>0</v>
      </c>
      <c r="J349" s="36">
        <v>0</v>
      </c>
      <c r="K349" s="62">
        <f t="shared" si="32"/>
        <v>0</v>
      </c>
      <c r="L349" s="62">
        <f t="shared" si="32"/>
        <v>0</v>
      </c>
      <c r="M349" s="36">
        <f t="shared" si="32"/>
        <v>0</v>
      </c>
    </row>
    <row r="350" spans="1:13">
      <c r="A350" s="5" t="s">
        <v>122</v>
      </c>
      <c r="B350" s="6" t="s">
        <v>13</v>
      </c>
      <c r="C350" s="6" t="s">
        <v>59</v>
      </c>
      <c r="D350" s="6" t="s">
        <v>252</v>
      </c>
      <c r="E350" s="6" t="s">
        <v>262</v>
      </c>
      <c r="F350" s="6" t="s">
        <v>49</v>
      </c>
      <c r="G350" s="6" t="s">
        <v>67</v>
      </c>
      <c r="H350" s="6" t="s">
        <v>0</v>
      </c>
      <c r="I350" s="39" t="s">
        <v>123</v>
      </c>
      <c r="J350" s="36">
        <v>0</v>
      </c>
      <c r="K350" s="63"/>
      <c r="L350" s="63">
        <f>0-J350</f>
        <v>0</v>
      </c>
      <c r="M350" s="30">
        <f>J350+K350+L350</f>
        <v>0</v>
      </c>
    </row>
    <row r="351" spans="1:13" ht="38.25">
      <c r="A351" s="3" t="s">
        <v>263</v>
      </c>
      <c r="B351" s="4" t="s">
        <v>13</v>
      </c>
      <c r="C351" s="4" t="s">
        <v>59</v>
      </c>
      <c r="D351" s="4" t="s">
        <v>252</v>
      </c>
      <c r="E351" s="4" t="s">
        <v>264</v>
      </c>
      <c r="F351" s="4" t="s">
        <v>0</v>
      </c>
      <c r="G351" s="4" t="s">
        <v>0</v>
      </c>
      <c r="H351" s="4" t="s">
        <v>0</v>
      </c>
      <c r="I351" s="38" t="s">
        <v>0</v>
      </c>
      <c r="J351" s="33">
        <v>306900</v>
      </c>
      <c r="K351" s="60">
        <f t="shared" ref="K351:M355" si="33">K352</f>
        <v>0</v>
      </c>
      <c r="L351" s="60">
        <f t="shared" si="33"/>
        <v>148104.69</v>
      </c>
      <c r="M351" s="33">
        <f t="shared" si="33"/>
        <v>455004.69</v>
      </c>
    </row>
    <row r="352" spans="1:13" ht="25.5">
      <c r="A352" s="3" t="s">
        <v>38</v>
      </c>
      <c r="B352" s="4" t="s">
        <v>13</v>
      </c>
      <c r="C352" s="4" t="s">
        <v>59</v>
      </c>
      <c r="D352" s="4" t="s">
        <v>252</v>
      </c>
      <c r="E352" s="4" t="s">
        <v>264</v>
      </c>
      <c r="F352" s="4" t="s">
        <v>39</v>
      </c>
      <c r="G352" s="4" t="s">
        <v>0</v>
      </c>
      <c r="H352" s="4" t="s">
        <v>0</v>
      </c>
      <c r="I352" s="38" t="s">
        <v>0</v>
      </c>
      <c r="J352" s="33">
        <v>306900</v>
      </c>
      <c r="K352" s="60">
        <f t="shared" si="33"/>
        <v>0</v>
      </c>
      <c r="L352" s="60">
        <f t="shared" si="33"/>
        <v>148104.69</v>
      </c>
      <c r="M352" s="33">
        <f t="shared" si="33"/>
        <v>455004.69</v>
      </c>
    </row>
    <row r="353" spans="1:13" ht="25.5">
      <c r="A353" s="3" t="s">
        <v>40</v>
      </c>
      <c r="B353" s="4" t="s">
        <v>13</v>
      </c>
      <c r="C353" s="4" t="s">
        <v>59</v>
      </c>
      <c r="D353" s="4" t="s">
        <v>252</v>
      </c>
      <c r="E353" s="4" t="s">
        <v>264</v>
      </c>
      <c r="F353" s="4" t="s">
        <v>41</v>
      </c>
      <c r="G353" s="4" t="s">
        <v>0</v>
      </c>
      <c r="H353" s="4" t="s">
        <v>0</v>
      </c>
      <c r="I353" s="38" t="s">
        <v>0</v>
      </c>
      <c r="J353" s="33">
        <v>306900</v>
      </c>
      <c r="K353" s="60">
        <f t="shared" si="33"/>
        <v>0</v>
      </c>
      <c r="L353" s="60">
        <f t="shared" si="33"/>
        <v>148104.69</v>
      </c>
      <c r="M353" s="33">
        <f t="shared" si="33"/>
        <v>455004.69</v>
      </c>
    </row>
    <row r="354" spans="1:13">
      <c r="A354" s="3" t="s">
        <v>48</v>
      </c>
      <c r="B354" s="4" t="s">
        <v>13</v>
      </c>
      <c r="C354" s="4" t="s">
        <v>59</v>
      </c>
      <c r="D354" s="4" t="s">
        <v>252</v>
      </c>
      <c r="E354" s="4" t="s">
        <v>264</v>
      </c>
      <c r="F354" s="4" t="s">
        <v>49</v>
      </c>
      <c r="G354" s="4" t="s">
        <v>0</v>
      </c>
      <c r="H354" s="4" t="s">
        <v>0</v>
      </c>
      <c r="I354" s="38" t="s">
        <v>0</v>
      </c>
      <c r="J354" s="33">
        <v>306900</v>
      </c>
      <c r="K354" s="60">
        <f t="shared" si="33"/>
        <v>0</v>
      </c>
      <c r="L354" s="60">
        <f t="shared" si="33"/>
        <v>148104.69</v>
      </c>
      <c r="M354" s="33">
        <f t="shared" si="33"/>
        <v>455004.69</v>
      </c>
    </row>
    <row r="355" spans="1:13">
      <c r="A355" s="5" t="s">
        <v>66</v>
      </c>
      <c r="B355" s="6" t="s">
        <v>13</v>
      </c>
      <c r="C355" s="6" t="s">
        <v>59</v>
      </c>
      <c r="D355" s="6" t="s">
        <v>252</v>
      </c>
      <c r="E355" s="6" t="s">
        <v>264</v>
      </c>
      <c r="F355" s="6" t="s">
        <v>49</v>
      </c>
      <c r="G355" s="6" t="s">
        <v>67</v>
      </c>
      <c r="H355" s="6" t="s">
        <v>0</v>
      </c>
      <c r="I355" s="39" t="s">
        <v>0</v>
      </c>
      <c r="J355" s="36">
        <v>306900</v>
      </c>
      <c r="K355" s="62">
        <f t="shared" si="33"/>
        <v>0</v>
      </c>
      <c r="L355" s="62">
        <f t="shared" si="33"/>
        <v>148104.69</v>
      </c>
      <c r="M355" s="36">
        <f t="shared" si="33"/>
        <v>455004.69</v>
      </c>
    </row>
    <row r="356" spans="1:13">
      <c r="A356" s="5" t="s">
        <v>122</v>
      </c>
      <c r="B356" s="6" t="s">
        <v>13</v>
      </c>
      <c r="C356" s="6" t="s">
        <v>59</v>
      </c>
      <c r="D356" s="6" t="s">
        <v>252</v>
      </c>
      <c r="E356" s="6" t="s">
        <v>264</v>
      </c>
      <c r="F356" s="6" t="s">
        <v>49</v>
      </c>
      <c r="G356" s="6" t="s">
        <v>67</v>
      </c>
      <c r="H356" s="6" t="s">
        <v>0</v>
      </c>
      <c r="I356" s="123" t="s">
        <v>123</v>
      </c>
      <c r="J356" s="129">
        <v>306900</v>
      </c>
      <c r="K356" s="64"/>
      <c r="L356" s="70">
        <v>148104.69</v>
      </c>
      <c r="M356" s="41">
        <f>J356+K356+L356</f>
        <v>455004.69</v>
      </c>
    </row>
    <row r="357" spans="1:13" ht="25.5">
      <c r="A357" s="5" t="s">
        <v>413</v>
      </c>
      <c r="B357" s="6">
        <v>802</v>
      </c>
      <c r="C357" s="6" t="s">
        <v>59</v>
      </c>
      <c r="D357" s="6">
        <v>12</v>
      </c>
      <c r="E357" s="47">
        <v>9950091002</v>
      </c>
      <c r="F357" s="6">
        <v>245</v>
      </c>
      <c r="G357" s="6">
        <v>226</v>
      </c>
      <c r="H357" s="39"/>
      <c r="I357" s="77">
        <v>1130</v>
      </c>
      <c r="J357" s="36">
        <v>200000</v>
      </c>
      <c r="K357" s="63"/>
      <c r="L357" s="63"/>
      <c r="M357" s="30">
        <f>J357+K357+L357</f>
        <v>200000</v>
      </c>
    </row>
    <row r="358" spans="1:13">
      <c r="A358" s="9" t="s">
        <v>265</v>
      </c>
      <c r="B358" s="10" t="s">
        <v>13</v>
      </c>
      <c r="C358" s="10" t="s">
        <v>228</v>
      </c>
      <c r="D358" s="10" t="s">
        <v>0</v>
      </c>
      <c r="E358" s="10" t="s">
        <v>0</v>
      </c>
      <c r="F358" s="10" t="s">
        <v>0</v>
      </c>
      <c r="G358" s="10" t="s">
        <v>0</v>
      </c>
      <c r="H358" s="10" t="s">
        <v>0</v>
      </c>
      <c r="I358" s="130" t="s">
        <v>0</v>
      </c>
      <c r="J358" s="46">
        <v>101674698.94000001</v>
      </c>
      <c r="K358" s="71">
        <f>K359+K392</f>
        <v>0</v>
      </c>
      <c r="L358" s="71">
        <f>L359+L392</f>
        <v>-1569429.999999997</v>
      </c>
      <c r="M358" s="128">
        <f>M359+M392</f>
        <v>100105268.94000001</v>
      </c>
    </row>
    <row r="359" spans="1:13">
      <c r="A359" s="11" t="s">
        <v>266</v>
      </c>
      <c r="B359" s="12" t="s">
        <v>13</v>
      </c>
      <c r="C359" s="12" t="s">
        <v>228</v>
      </c>
      <c r="D359" s="12" t="s">
        <v>15</v>
      </c>
      <c r="E359" s="12" t="s">
        <v>0</v>
      </c>
      <c r="F359" s="12" t="s">
        <v>0</v>
      </c>
      <c r="G359" s="12" t="s">
        <v>0</v>
      </c>
      <c r="H359" s="12" t="s">
        <v>0</v>
      </c>
      <c r="I359" s="12" t="s">
        <v>0</v>
      </c>
      <c r="J359" s="26">
        <v>2320612.2000000002</v>
      </c>
      <c r="K359" s="56">
        <f>K360+K368+K379</f>
        <v>0</v>
      </c>
      <c r="L359" s="56">
        <f>L360+L368+L379</f>
        <v>0</v>
      </c>
      <c r="M359" s="35">
        <f>M360+M368+M379</f>
        <v>2320612.2000000002</v>
      </c>
    </row>
    <row r="360" spans="1:13" ht="38.25">
      <c r="A360" s="3" t="s">
        <v>267</v>
      </c>
      <c r="B360" s="4" t="s">
        <v>13</v>
      </c>
      <c r="C360" s="4" t="s">
        <v>228</v>
      </c>
      <c r="D360" s="4" t="s">
        <v>15</v>
      </c>
      <c r="E360" s="4" t="s">
        <v>268</v>
      </c>
      <c r="F360" s="4" t="s">
        <v>0</v>
      </c>
      <c r="G360" s="4" t="s">
        <v>0</v>
      </c>
      <c r="H360" s="4" t="s">
        <v>0</v>
      </c>
      <c r="I360" s="4" t="s">
        <v>0</v>
      </c>
      <c r="J360" s="24">
        <v>500000</v>
      </c>
      <c r="K360" s="57">
        <f t="shared" ref="K360:M366" si="34">K361</f>
        <v>0</v>
      </c>
      <c r="L360" s="57">
        <f t="shared" si="34"/>
        <v>0</v>
      </c>
      <c r="M360" s="33">
        <f t="shared" si="34"/>
        <v>500000</v>
      </c>
    </row>
    <row r="361" spans="1:13" ht="25.5">
      <c r="A361" s="3" t="s">
        <v>269</v>
      </c>
      <c r="B361" s="4" t="s">
        <v>13</v>
      </c>
      <c r="C361" s="4" t="s">
        <v>228</v>
      </c>
      <c r="D361" s="4" t="s">
        <v>15</v>
      </c>
      <c r="E361" s="4" t="s">
        <v>270</v>
      </c>
      <c r="F361" s="4" t="s">
        <v>0</v>
      </c>
      <c r="G361" s="4" t="s">
        <v>0</v>
      </c>
      <c r="H361" s="4" t="s">
        <v>0</v>
      </c>
      <c r="I361" s="4" t="s">
        <v>0</v>
      </c>
      <c r="J361" s="24">
        <v>500000</v>
      </c>
      <c r="K361" s="57">
        <f t="shared" si="34"/>
        <v>0</v>
      </c>
      <c r="L361" s="57">
        <f t="shared" si="34"/>
        <v>0</v>
      </c>
      <c r="M361" s="33">
        <f t="shared" si="34"/>
        <v>500000</v>
      </c>
    </row>
    <row r="362" spans="1:13" ht="25.5">
      <c r="A362" s="3" t="s">
        <v>271</v>
      </c>
      <c r="B362" s="4" t="s">
        <v>13</v>
      </c>
      <c r="C362" s="4" t="s">
        <v>228</v>
      </c>
      <c r="D362" s="4" t="s">
        <v>15</v>
      </c>
      <c r="E362" s="4">
        <v>2030010030</v>
      </c>
      <c r="F362" s="4" t="s">
        <v>0</v>
      </c>
      <c r="G362" s="4" t="s">
        <v>0</v>
      </c>
      <c r="H362" s="4" t="s">
        <v>0</v>
      </c>
      <c r="I362" s="4" t="s">
        <v>0</v>
      </c>
      <c r="J362" s="24">
        <v>500000</v>
      </c>
      <c r="K362" s="57">
        <f t="shared" si="34"/>
        <v>0</v>
      </c>
      <c r="L362" s="57">
        <f t="shared" si="34"/>
        <v>0</v>
      </c>
      <c r="M362" s="33">
        <f t="shared" si="34"/>
        <v>500000</v>
      </c>
    </row>
    <row r="363" spans="1:13" ht="25.5">
      <c r="A363" s="3" t="s">
        <v>38</v>
      </c>
      <c r="B363" s="4" t="s">
        <v>13</v>
      </c>
      <c r="C363" s="4" t="s">
        <v>228</v>
      </c>
      <c r="D363" s="4" t="s">
        <v>15</v>
      </c>
      <c r="E363" s="4">
        <v>2030010030</v>
      </c>
      <c r="F363" s="4" t="s">
        <v>39</v>
      </c>
      <c r="G363" s="4" t="s">
        <v>0</v>
      </c>
      <c r="H363" s="4" t="s">
        <v>0</v>
      </c>
      <c r="I363" s="4" t="s">
        <v>0</v>
      </c>
      <c r="J363" s="24">
        <v>500000</v>
      </c>
      <c r="K363" s="57">
        <f t="shared" si="34"/>
        <v>0</v>
      </c>
      <c r="L363" s="57">
        <f t="shared" si="34"/>
        <v>0</v>
      </c>
      <c r="M363" s="33">
        <f t="shared" si="34"/>
        <v>500000</v>
      </c>
    </row>
    <row r="364" spans="1:13" ht="25.5">
      <c r="A364" s="3" t="s">
        <v>40</v>
      </c>
      <c r="B364" s="4" t="s">
        <v>13</v>
      </c>
      <c r="C364" s="4" t="s">
        <v>228</v>
      </c>
      <c r="D364" s="4" t="s">
        <v>15</v>
      </c>
      <c r="E364" s="4">
        <v>2030010030</v>
      </c>
      <c r="F364" s="4" t="s">
        <v>41</v>
      </c>
      <c r="G364" s="4" t="s">
        <v>0</v>
      </c>
      <c r="H364" s="4" t="s">
        <v>0</v>
      </c>
      <c r="I364" s="4" t="s">
        <v>0</v>
      </c>
      <c r="J364" s="24">
        <v>500000</v>
      </c>
      <c r="K364" s="57">
        <f t="shared" si="34"/>
        <v>0</v>
      </c>
      <c r="L364" s="57">
        <f t="shared" si="34"/>
        <v>0</v>
      </c>
      <c r="M364" s="33">
        <f t="shared" si="34"/>
        <v>500000</v>
      </c>
    </row>
    <row r="365" spans="1:13">
      <c r="A365" s="3" t="s">
        <v>48</v>
      </c>
      <c r="B365" s="4" t="s">
        <v>13</v>
      </c>
      <c r="C365" s="4" t="s">
        <v>228</v>
      </c>
      <c r="D365" s="4" t="s">
        <v>15</v>
      </c>
      <c r="E365" s="4">
        <v>2030010030</v>
      </c>
      <c r="F365" s="4" t="s">
        <v>49</v>
      </c>
      <c r="G365" s="4" t="s">
        <v>0</v>
      </c>
      <c r="H365" s="4" t="s">
        <v>0</v>
      </c>
      <c r="I365" s="4" t="s">
        <v>0</v>
      </c>
      <c r="J365" s="24">
        <v>500000</v>
      </c>
      <c r="K365" s="57">
        <f t="shared" si="34"/>
        <v>0</v>
      </c>
      <c r="L365" s="57">
        <f t="shared" si="34"/>
        <v>0</v>
      </c>
      <c r="M365" s="33">
        <f t="shared" si="34"/>
        <v>500000</v>
      </c>
    </row>
    <row r="366" spans="1:13">
      <c r="A366" s="5" t="s">
        <v>66</v>
      </c>
      <c r="B366" s="6" t="s">
        <v>13</v>
      </c>
      <c r="C366" s="6" t="s">
        <v>228</v>
      </c>
      <c r="D366" s="6" t="s">
        <v>15</v>
      </c>
      <c r="E366" s="4">
        <v>2030010030</v>
      </c>
      <c r="F366" s="6" t="s">
        <v>49</v>
      </c>
      <c r="G366" s="6" t="s">
        <v>67</v>
      </c>
      <c r="H366" s="6" t="s">
        <v>0</v>
      </c>
      <c r="I366" s="6" t="s">
        <v>0</v>
      </c>
      <c r="J366" s="27">
        <v>500000</v>
      </c>
      <c r="K366" s="69">
        <f t="shared" si="34"/>
        <v>0</v>
      </c>
      <c r="L366" s="69">
        <f t="shared" si="34"/>
        <v>0</v>
      </c>
      <c r="M366" s="36">
        <f t="shared" si="34"/>
        <v>500000</v>
      </c>
    </row>
    <row r="367" spans="1:13">
      <c r="A367" s="5" t="s">
        <v>122</v>
      </c>
      <c r="B367" s="6" t="s">
        <v>13</v>
      </c>
      <c r="C367" s="6" t="s">
        <v>228</v>
      </c>
      <c r="D367" s="6" t="s">
        <v>15</v>
      </c>
      <c r="E367" s="6">
        <v>2030010030</v>
      </c>
      <c r="F367" s="6" t="s">
        <v>49</v>
      </c>
      <c r="G367" s="6" t="s">
        <v>67</v>
      </c>
      <c r="H367" s="6" t="s">
        <v>0</v>
      </c>
      <c r="I367" s="6" t="s">
        <v>123</v>
      </c>
      <c r="J367" s="27">
        <v>500000</v>
      </c>
      <c r="K367" s="63"/>
      <c r="L367" s="58"/>
      <c r="M367" s="30">
        <f>J367+K367+L367</f>
        <v>500000</v>
      </c>
    </row>
    <row r="368" spans="1:13" ht="25.5">
      <c r="A368" s="3" t="s">
        <v>159</v>
      </c>
      <c r="B368" s="4" t="s">
        <v>13</v>
      </c>
      <c r="C368" s="4" t="s">
        <v>228</v>
      </c>
      <c r="D368" s="4" t="s">
        <v>15</v>
      </c>
      <c r="E368" s="4" t="s">
        <v>160</v>
      </c>
      <c r="F368" s="4" t="s">
        <v>0</v>
      </c>
      <c r="G368" s="4" t="s">
        <v>0</v>
      </c>
      <c r="H368" s="4" t="s">
        <v>0</v>
      </c>
      <c r="I368" s="4" t="s">
        <v>0</v>
      </c>
      <c r="J368" s="24">
        <v>500000</v>
      </c>
      <c r="K368" s="57">
        <f t="shared" ref="K368:M372" si="35">K369</f>
        <v>0</v>
      </c>
      <c r="L368" s="57">
        <f t="shared" si="35"/>
        <v>0</v>
      </c>
      <c r="M368" s="33">
        <f t="shared" si="35"/>
        <v>500000</v>
      </c>
    </row>
    <row r="369" spans="1:13" ht="25.5">
      <c r="A369" s="3" t="s">
        <v>161</v>
      </c>
      <c r="B369" s="4" t="s">
        <v>13</v>
      </c>
      <c r="C369" s="4" t="s">
        <v>228</v>
      </c>
      <c r="D369" s="4" t="s">
        <v>15</v>
      </c>
      <c r="E369" s="4" t="s">
        <v>162</v>
      </c>
      <c r="F369" s="4" t="s">
        <v>0</v>
      </c>
      <c r="G369" s="4" t="s">
        <v>0</v>
      </c>
      <c r="H369" s="4" t="s">
        <v>0</v>
      </c>
      <c r="I369" s="4" t="s">
        <v>0</v>
      </c>
      <c r="J369" s="24">
        <v>500000</v>
      </c>
      <c r="K369" s="57">
        <f t="shared" si="35"/>
        <v>0</v>
      </c>
      <c r="L369" s="57">
        <f t="shared" si="35"/>
        <v>0</v>
      </c>
      <c r="M369" s="33">
        <f t="shared" si="35"/>
        <v>500000</v>
      </c>
    </row>
    <row r="370" spans="1:13" ht="25.5">
      <c r="A370" s="3" t="s">
        <v>163</v>
      </c>
      <c r="B370" s="4" t="s">
        <v>13</v>
      </c>
      <c r="C370" s="4" t="s">
        <v>228</v>
      </c>
      <c r="D370" s="4" t="s">
        <v>15</v>
      </c>
      <c r="E370" s="4" t="s">
        <v>164</v>
      </c>
      <c r="F370" s="4" t="s">
        <v>0</v>
      </c>
      <c r="G370" s="4" t="s">
        <v>0</v>
      </c>
      <c r="H370" s="4" t="s">
        <v>0</v>
      </c>
      <c r="I370" s="4" t="s">
        <v>0</v>
      </c>
      <c r="J370" s="24">
        <v>500000</v>
      </c>
      <c r="K370" s="57">
        <f t="shared" si="35"/>
        <v>0</v>
      </c>
      <c r="L370" s="57">
        <f t="shared" si="35"/>
        <v>0</v>
      </c>
      <c r="M370" s="33">
        <f t="shared" si="35"/>
        <v>500000</v>
      </c>
    </row>
    <row r="371" spans="1:13" ht="25.5">
      <c r="A371" s="3" t="s">
        <v>38</v>
      </c>
      <c r="B371" s="4" t="s">
        <v>13</v>
      </c>
      <c r="C371" s="4" t="s">
        <v>228</v>
      </c>
      <c r="D371" s="4" t="s">
        <v>15</v>
      </c>
      <c r="E371" s="4" t="s">
        <v>164</v>
      </c>
      <c r="F371" s="4" t="s">
        <v>39</v>
      </c>
      <c r="G371" s="4" t="s">
        <v>0</v>
      </c>
      <c r="H371" s="4" t="s">
        <v>0</v>
      </c>
      <c r="I371" s="4" t="s">
        <v>0</v>
      </c>
      <c r="J371" s="24">
        <v>500000</v>
      </c>
      <c r="K371" s="57">
        <f t="shared" si="35"/>
        <v>0</v>
      </c>
      <c r="L371" s="57">
        <f t="shared" si="35"/>
        <v>0</v>
      </c>
      <c r="M371" s="33">
        <f t="shared" si="35"/>
        <v>500000</v>
      </c>
    </row>
    <row r="372" spans="1:13" ht="25.5">
      <c r="A372" s="3" t="s">
        <v>40</v>
      </c>
      <c r="B372" s="4" t="s">
        <v>13</v>
      </c>
      <c r="C372" s="4" t="s">
        <v>228</v>
      </c>
      <c r="D372" s="4" t="s">
        <v>15</v>
      </c>
      <c r="E372" s="4" t="s">
        <v>164</v>
      </c>
      <c r="F372" s="4" t="s">
        <v>41</v>
      </c>
      <c r="G372" s="4" t="s">
        <v>0</v>
      </c>
      <c r="H372" s="4" t="s">
        <v>0</v>
      </c>
      <c r="I372" s="4" t="s">
        <v>0</v>
      </c>
      <c r="J372" s="24">
        <v>500000</v>
      </c>
      <c r="K372" s="57">
        <f t="shared" si="35"/>
        <v>0</v>
      </c>
      <c r="L372" s="57">
        <f t="shared" si="35"/>
        <v>0</v>
      </c>
      <c r="M372" s="33">
        <f t="shared" si="35"/>
        <v>500000</v>
      </c>
    </row>
    <row r="373" spans="1:13">
      <c r="A373" s="3" t="s">
        <v>48</v>
      </c>
      <c r="B373" s="4" t="s">
        <v>13</v>
      </c>
      <c r="C373" s="4" t="s">
        <v>228</v>
      </c>
      <c r="D373" s="4" t="s">
        <v>15</v>
      </c>
      <c r="E373" s="4" t="s">
        <v>164</v>
      </c>
      <c r="F373" s="4" t="s">
        <v>49</v>
      </c>
      <c r="G373" s="4" t="s">
        <v>0</v>
      </c>
      <c r="H373" s="4" t="s">
        <v>0</v>
      </c>
      <c r="I373" s="4" t="s">
        <v>0</v>
      </c>
      <c r="J373" s="24">
        <v>500000</v>
      </c>
      <c r="K373" s="57">
        <f>K374+K377+K376</f>
        <v>0</v>
      </c>
      <c r="L373" s="57">
        <f>L374+L377+L376</f>
        <v>0</v>
      </c>
      <c r="M373" s="60">
        <f>M374+M377+M376</f>
        <v>500000</v>
      </c>
    </row>
    <row r="374" spans="1:13" ht="25.5">
      <c r="A374" s="5" t="s">
        <v>88</v>
      </c>
      <c r="B374" s="6" t="s">
        <v>13</v>
      </c>
      <c r="C374" s="6" t="s">
        <v>228</v>
      </c>
      <c r="D374" s="6" t="s">
        <v>15</v>
      </c>
      <c r="E374" s="6" t="s">
        <v>164</v>
      </c>
      <c r="F374" s="6" t="s">
        <v>49</v>
      </c>
      <c r="G374" s="6" t="s">
        <v>89</v>
      </c>
      <c r="H374" s="6" t="s">
        <v>0</v>
      </c>
      <c r="I374" s="6" t="s">
        <v>0</v>
      </c>
      <c r="J374" s="27">
        <v>401449</v>
      </c>
      <c r="K374" s="69">
        <f>K375</f>
        <v>0</v>
      </c>
      <c r="L374" s="69">
        <f>L375</f>
        <v>0</v>
      </c>
      <c r="M374" s="36">
        <f>M375</f>
        <v>401449</v>
      </c>
    </row>
    <row r="375" spans="1:13" ht="25.5">
      <c r="A375" s="5" t="s">
        <v>272</v>
      </c>
      <c r="B375" s="6" t="s">
        <v>13</v>
      </c>
      <c r="C375" s="6" t="s">
        <v>228</v>
      </c>
      <c r="D375" s="6" t="s">
        <v>15</v>
      </c>
      <c r="E375" s="13" t="s">
        <v>164</v>
      </c>
      <c r="F375" s="6" t="s">
        <v>49</v>
      </c>
      <c r="G375" s="6" t="s">
        <v>89</v>
      </c>
      <c r="H375" s="6" t="s">
        <v>0</v>
      </c>
      <c r="I375" s="6" t="s">
        <v>117</v>
      </c>
      <c r="J375" s="40">
        <v>401449</v>
      </c>
      <c r="K375" s="64"/>
      <c r="L375" s="70"/>
      <c r="M375" s="30">
        <f>J375+K375+L375</f>
        <v>401449</v>
      </c>
    </row>
    <row r="376" spans="1:13">
      <c r="A376" s="49" t="s">
        <v>128</v>
      </c>
      <c r="B376" s="6" t="s">
        <v>13</v>
      </c>
      <c r="C376" s="6" t="s">
        <v>228</v>
      </c>
      <c r="D376" s="6" t="s">
        <v>15</v>
      </c>
      <c r="E376" s="6" t="s">
        <v>164</v>
      </c>
      <c r="F376" s="6" t="s">
        <v>49</v>
      </c>
      <c r="G376" s="6">
        <v>310</v>
      </c>
      <c r="H376" s="6"/>
      <c r="I376" s="39">
        <v>1116</v>
      </c>
      <c r="J376" s="36">
        <v>15000</v>
      </c>
      <c r="K376" s="63"/>
      <c r="L376" s="63"/>
      <c r="M376" s="30">
        <f>J376+K376+L376</f>
        <v>15000</v>
      </c>
    </row>
    <row r="377" spans="1:13">
      <c r="A377" s="5"/>
      <c r="B377" s="6" t="s">
        <v>13</v>
      </c>
      <c r="C377" s="6" t="s">
        <v>228</v>
      </c>
      <c r="D377" s="6" t="s">
        <v>15</v>
      </c>
      <c r="E377" s="6" t="s">
        <v>164</v>
      </c>
      <c r="F377" s="6" t="s">
        <v>49</v>
      </c>
      <c r="G377" s="6">
        <v>346</v>
      </c>
      <c r="H377" s="6"/>
      <c r="I377" s="39"/>
      <c r="J377" s="36">
        <v>83551</v>
      </c>
      <c r="K377" s="62">
        <f>K378</f>
        <v>0</v>
      </c>
      <c r="L377" s="62">
        <f>L378</f>
        <v>0</v>
      </c>
      <c r="M377" s="36">
        <f>M378</f>
        <v>83551</v>
      </c>
    </row>
    <row r="378" spans="1:13">
      <c r="A378" s="49" t="s">
        <v>418</v>
      </c>
      <c r="B378" s="6" t="s">
        <v>13</v>
      </c>
      <c r="C378" s="6" t="s">
        <v>228</v>
      </c>
      <c r="D378" s="6" t="s">
        <v>15</v>
      </c>
      <c r="E378" s="6" t="s">
        <v>164</v>
      </c>
      <c r="F378" s="6" t="s">
        <v>49</v>
      </c>
      <c r="G378" s="6">
        <v>346</v>
      </c>
      <c r="H378" s="6"/>
      <c r="I378" s="6">
        <v>1123</v>
      </c>
      <c r="J378" s="50">
        <v>83551</v>
      </c>
      <c r="K378" s="122"/>
      <c r="L378" s="133"/>
      <c r="M378" s="30">
        <f>J378+K378+L378</f>
        <v>83551</v>
      </c>
    </row>
    <row r="379" spans="1:13">
      <c r="A379" s="3" t="s">
        <v>18</v>
      </c>
      <c r="B379" s="4" t="s">
        <v>13</v>
      </c>
      <c r="C379" s="4" t="s">
        <v>228</v>
      </c>
      <c r="D379" s="4" t="s">
        <v>15</v>
      </c>
      <c r="E379" s="4" t="s">
        <v>19</v>
      </c>
      <c r="F379" s="4" t="s">
        <v>0</v>
      </c>
      <c r="G379" s="4" t="s">
        <v>0</v>
      </c>
      <c r="H379" s="4" t="s">
        <v>0</v>
      </c>
      <c r="I379" s="4" t="s">
        <v>0</v>
      </c>
      <c r="J379" s="24">
        <v>1320612.2</v>
      </c>
      <c r="K379" s="57">
        <f t="shared" ref="K379:M385" si="36">K380</f>
        <v>0</v>
      </c>
      <c r="L379" s="57">
        <f t="shared" si="36"/>
        <v>0</v>
      </c>
      <c r="M379" s="33">
        <f t="shared" si="36"/>
        <v>1320612.2</v>
      </c>
    </row>
    <row r="380" spans="1:13">
      <c r="A380" s="3" t="s">
        <v>133</v>
      </c>
      <c r="B380" s="4" t="s">
        <v>13</v>
      </c>
      <c r="C380" s="4" t="s">
        <v>228</v>
      </c>
      <c r="D380" s="4" t="s">
        <v>15</v>
      </c>
      <c r="E380" s="4" t="s">
        <v>134</v>
      </c>
      <c r="F380" s="4" t="s">
        <v>0</v>
      </c>
      <c r="G380" s="4" t="s">
        <v>0</v>
      </c>
      <c r="H380" s="4" t="s">
        <v>0</v>
      </c>
      <c r="I380" s="4" t="s">
        <v>0</v>
      </c>
      <c r="J380" s="24">
        <v>1320612.2</v>
      </c>
      <c r="K380" s="57">
        <f t="shared" si="36"/>
        <v>0</v>
      </c>
      <c r="L380" s="57">
        <f t="shared" si="36"/>
        <v>0</v>
      </c>
      <c r="M380" s="33">
        <f t="shared" si="36"/>
        <v>1320612.2</v>
      </c>
    </row>
    <row r="381" spans="1:13" ht="89.25">
      <c r="A381" s="3" t="s">
        <v>273</v>
      </c>
      <c r="B381" s="4" t="s">
        <v>13</v>
      </c>
      <c r="C381" s="4" t="s">
        <v>228</v>
      </c>
      <c r="D381" s="4" t="s">
        <v>15</v>
      </c>
      <c r="E381" s="4" t="s">
        <v>274</v>
      </c>
      <c r="F381" s="4" t="s">
        <v>0</v>
      </c>
      <c r="G381" s="4" t="s">
        <v>0</v>
      </c>
      <c r="H381" s="4" t="s">
        <v>0</v>
      </c>
      <c r="I381" s="4" t="s">
        <v>0</v>
      </c>
      <c r="J381" s="24">
        <v>1320612.2</v>
      </c>
      <c r="K381" s="57">
        <f t="shared" si="36"/>
        <v>0</v>
      </c>
      <c r="L381" s="57">
        <f t="shared" si="36"/>
        <v>0</v>
      </c>
      <c r="M381" s="33">
        <f t="shared" si="36"/>
        <v>1320612.2</v>
      </c>
    </row>
    <row r="382" spans="1:13" ht="25.5">
      <c r="A382" s="3" t="s">
        <v>38</v>
      </c>
      <c r="B382" s="4" t="s">
        <v>13</v>
      </c>
      <c r="C382" s="4" t="s">
        <v>228</v>
      </c>
      <c r="D382" s="4" t="s">
        <v>15</v>
      </c>
      <c r="E382" s="4" t="s">
        <v>274</v>
      </c>
      <c r="F382" s="4" t="s">
        <v>39</v>
      </c>
      <c r="G382" s="4" t="s">
        <v>0</v>
      </c>
      <c r="H382" s="4" t="s">
        <v>0</v>
      </c>
      <c r="I382" s="4" t="s">
        <v>0</v>
      </c>
      <c r="J382" s="24">
        <v>1320612.2</v>
      </c>
      <c r="K382" s="57">
        <f t="shared" si="36"/>
        <v>0</v>
      </c>
      <c r="L382" s="57">
        <f t="shared" si="36"/>
        <v>0</v>
      </c>
      <c r="M382" s="33">
        <f t="shared" si="36"/>
        <v>1320612.2</v>
      </c>
    </row>
    <row r="383" spans="1:13" ht="25.5">
      <c r="A383" s="3" t="s">
        <v>40</v>
      </c>
      <c r="B383" s="4" t="s">
        <v>13</v>
      </c>
      <c r="C383" s="4" t="s">
        <v>228</v>
      </c>
      <c r="D383" s="4" t="s">
        <v>15</v>
      </c>
      <c r="E383" s="4" t="s">
        <v>274</v>
      </c>
      <c r="F383" s="4" t="s">
        <v>41</v>
      </c>
      <c r="G383" s="4" t="s">
        <v>0</v>
      </c>
      <c r="H383" s="4" t="s">
        <v>0</v>
      </c>
      <c r="I383" s="4" t="s">
        <v>0</v>
      </c>
      <c r="J383" s="24">
        <v>1320612.2</v>
      </c>
      <c r="K383" s="57">
        <f t="shared" si="36"/>
        <v>0</v>
      </c>
      <c r="L383" s="57">
        <f t="shared" si="36"/>
        <v>0</v>
      </c>
      <c r="M383" s="33">
        <f t="shared" si="36"/>
        <v>1320612.2</v>
      </c>
    </row>
    <row r="384" spans="1:13">
      <c r="A384" s="3" t="s">
        <v>48</v>
      </c>
      <c r="B384" s="4" t="s">
        <v>13</v>
      </c>
      <c r="C384" s="4" t="s">
        <v>228</v>
      </c>
      <c r="D384" s="4" t="s">
        <v>15</v>
      </c>
      <c r="E384" s="4" t="s">
        <v>274</v>
      </c>
      <c r="F384" s="4" t="s">
        <v>49</v>
      </c>
      <c r="G384" s="4" t="s">
        <v>0</v>
      </c>
      <c r="H384" s="4" t="s">
        <v>0</v>
      </c>
      <c r="I384" s="4" t="s">
        <v>0</v>
      </c>
      <c r="J384" s="24">
        <v>1320612.2</v>
      </c>
      <c r="K384" s="57">
        <f t="shared" si="36"/>
        <v>0</v>
      </c>
      <c r="L384" s="57">
        <f t="shared" si="36"/>
        <v>0</v>
      </c>
      <c r="M384" s="33">
        <f t="shared" si="36"/>
        <v>1320612.2</v>
      </c>
    </row>
    <row r="385" spans="1:13" ht="25.5">
      <c r="A385" s="5" t="s">
        <v>88</v>
      </c>
      <c r="B385" s="6" t="s">
        <v>13</v>
      </c>
      <c r="C385" s="6" t="s">
        <v>228</v>
      </c>
      <c r="D385" s="6" t="s">
        <v>15</v>
      </c>
      <c r="E385" s="6" t="s">
        <v>274</v>
      </c>
      <c r="F385" s="6" t="s">
        <v>49</v>
      </c>
      <c r="G385" s="6" t="s">
        <v>89</v>
      </c>
      <c r="H385" s="6" t="s">
        <v>0</v>
      </c>
      <c r="I385" s="6" t="s">
        <v>0</v>
      </c>
      <c r="J385" s="27">
        <v>1320612.2</v>
      </c>
      <c r="K385" s="69">
        <f t="shared" si="36"/>
        <v>0</v>
      </c>
      <c r="L385" s="69">
        <f t="shared" si="36"/>
        <v>0</v>
      </c>
      <c r="M385" s="36">
        <f t="shared" si="36"/>
        <v>1320612.2</v>
      </c>
    </row>
    <row r="386" spans="1:13" ht="25.5">
      <c r="A386" s="5" t="s">
        <v>272</v>
      </c>
      <c r="B386" s="6" t="s">
        <v>13</v>
      </c>
      <c r="C386" s="6" t="s">
        <v>228</v>
      </c>
      <c r="D386" s="6" t="s">
        <v>15</v>
      </c>
      <c r="E386" s="6" t="s">
        <v>274</v>
      </c>
      <c r="F386" s="6" t="s">
        <v>49</v>
      </c>
      <c r="G386" s="6" t="s">
        <v>89</v>
      </c>
      <c r="H386" s="6" t="s">
        <v>0</v>
      </c>
      <c r="I386" s="6" t="s">
        <v>117</v>
      </c>
      <c r="J386" s="27">
        <v>1320612.2</v>
      </c>
      <c r="K386" s="63"/>
      <c r="L386" s="58"/>
      <c r="M386" s="30">
        <f>J386+K386+L386</f>
        <v>1320612.2</v>
      </c>
    </row>
    <row r="387" spans="1:13" ht="51" hidden="1">
      <c r="A387" s="3" t="s">
        <v>275</v>
      </c>
      <c r="B387" s="4" t="s">
        <v>13</v>
      </c>
      <c r="C387" s="4" t="s">
        <v>228</v>
      </c>
      <c r="D387" s="4" t="s">
        <v>15</v>
      </c>
      <c r="E387" s="4" t="s">
        <v>276</v>
      </c>
      <c r="F387" s="4" t="s">
        <v>0</v>
      </c>
      <c r="G387" s="4" t="s">
        <v>0</v>
      </c>
      <c r="H387" s="4" t="s">
        <v>0</v>
      </c>
      <c r="I387" s="4" t="s">
        <v>0</v>
      </c>
      <c r="J387" s="24">
        <v>0</v>
      </c>
      <c r="K387" s="57">
        <v>0</v>
      </c>
      <c r="L387" s="57">
        <v>0</v>
      </c>
      <c r="M387" s="33">
        <v>0</v>
      </c>
    </row>
    <row r="388" spans="1:13" hidden="1">
      <c r="A388" s="3" t="s">
        <v>186</v>
      </c>
      <c r="B388" s="4" t="s">
        <v>13</v>
      </c>
      <c r="C388" s="4" t="s">
        <v>228</v>
      </c>
      <c r="D388" s="4" t="s">
        <v>15</v>
      </c>
      <c r="E388" s="4" t="s">
        <v>276</v>
      </c>
      <c r="F388" s="4" t="s">
        <v>187</v>
      </c>
      <c r="G388" s="4" t="s">
        <v>0</v>
      </c>
      <c r="H388" s="4" t="s">
        <v>0</v>
      </c>
      <c r="I388" s="4" t="s">
        <v>0</v>
      </c>
      <c r="J388" s="24">
        <v>0</v>
      </c>
      <c r="K388" s="57">
        <v>0</v>
      </c>
      <c r="L388" s="57">
        <v>0</v>
      </c>
      <c r="M388" s="33">
        <v>0</v>
      </c>
    </row>
    <row r="389" spans="1:13" ht="25.5" hidden="1">
      <c r="A389" s="3" t="s">
        <v>239</v>
      </c>
      <c r="B389" s="4" t="s">
        <v>13</v>
      </c>
      <c r="C389" s="4" t="s">
        <v>228</v>
      </c>
      <c r="D389" s="4" t="s">
        <v>15</v>
      </c>
      <c r="E389" s="4" t="s">
        <v>276</v>
      </c>
      <c r="F389" s="4" t="s">
        <v>240</v>
      </c>
      <c r="G389" s="4" t="s">
        <v>0</v>
      </c>
      <c r="H389" s="4" t="s">
        <v>0</v>
      </c>
      <c r="I389" s="4" t="s">
        <v>0</v>
      </c>
      <c r="J389" s="24">
        <v>0</v>
      </c>
      <c r="K389" s="57">
        <v>0</v>
      </c>
      <c r="L389" s="57">
        <v>0</v>
      </c>
      <c r="M389" s="33">
        <v>0</v>
      </c>
    </row>
    <row r="390" spans="1:13" ht="76.5" hidden="1">
      <c r="A390" s="3" t="s">
        <v>241</v>
      </c>
      <c r="B390" s="4" t="s">
        <v>13</v>
      </c>
      <c r="C390" s="4" t="s">
        <v>228</v>
      </c>
      <c r="D390" s="4" t="s">
        <v>15</v>
      </c>
      <c r="E390" s="4" t="s">
        <v>276</v>
      </c>
      <c r="F390" s="4" t="s">
        <v>242</v>
      </c>
      <c r="G390" s="4" t="s">
        <v>0</v>
      </c>
      <c r="H390" s="4" t="s">
        <v>0</v>
      </c>
      <c r="I390" s="4" t="s">
        <v>0</v>
      </c>
      <c r="J390" s="24">
        <v>0</v>
      </c>
      <c r="K390" s="57">
        <v>0</v>
      </c>
      <c r="L390" s="57">
        <v>0</v>
      </c>
      <c r="M390" s="33">
        <v>0</v>
      </c>
    </row>
    <row r="391" spans="1:13" ht="38.25" hidden="1">
      <c r="A391" s="5" t="s">
        <v>277</v>
      </c>
      <c r="B391" s="6" t="s">
        <v>13</v>
      </c>
      <c r="C391" s="6" t="s">
        <v>228</v>
      </c>
      <c r="D391" s="6" t="s">
        <v>15</v>
      </c>
      <c r="E391" s="6" t="s">
        <v>276</v>
      </c>
      <c r="F391" s="6" t="s">
        <v>242</v>
      </c>
      <c r="G391" s="6" t="s">
        <v>278</v>
      </c>
      <c r="H391" s="6" t="s">
        <v>0</v>
      </c>
      <c r="I391" s="6" t="s">
        <v>0</v>
      </c>
      <c r="J391" s="27"/>
      <c r="K391" s="63"/>
      <c r="L391" s="58"/>
      <c r="M391" s="21"/>
    </row>
    <row r="392" spans="1:13">
      <c r="A392" s="11" t="s">
        <v>279</v>
      </c>
      <c r="B392" s="12" t="s">
        <v>13</v>
      </c>
      <c r="C392" s="12" t="s">
        <v>228</v>
      </c>
      <c r="D392" s="12" t="s">
        <v>35</v>
      </c>
      <c r="E392" s="12" t="s">
        <v>0</v>
      </c>
      <c r="F392" s="12" t="s">
        <v>0</v>
      </c>
      <c r="G392" s="12" t="s">
        <v>0</v>
      </c>
      <c r="H392" s="12" t="s">
        <v>0</v>
      </c>
      <c r="I392" s="12" t="s">
        <v>0</v>
      </c>
      <c r="J392" s="26">
        <v>99354086.74000001</v>
      </c>
      <c r="K392" s="56">
        <f>K393+K472</f>
        <v>0</v>
      </c>
      <c r="L392" s="56">
        <f>L393+L472</f>
        <v>-1569429.999999997</v>
      </c>
      <c r="M392" s="56">
        <f>M393+M472</f>
        <v>97784656.74000001</v>
      </c>
    </row>
    <row r="393" spans="1:13" ht="38.25">
      <c r="A393" s="3" t="s">
        <v>267</v>
      </c>
      <c r="B393" s="4" t="s">
        <v>13</v>
      </c>
      <c r="C393" s="4" t="s">
        <v>228</v>
      </c>
      <c r="D393" s="4" t="s">
        <v>35</v>
      </c>
      <c r="E393" s="4" t="s">
        <v>268</v>
      </c>
      <c r="F393" s="4" t="s">
        <v>0</v>
      </c>
      <c r="G393" s="4" t="s">
        <v>0</v>
      </c>
      <c r="H393" s="4" t="s">
        <v>0</v>
      </c>
      <c r="I393" s="4" t="s">
        <v>0</v>
      </c>
      <c r="J393" s="24">
        <v>99354086.74000001</v>
      </c>
      <c r="K393" s="57">
        <f>K394+K407</f>
        <v>0</v>
      </c>
      <c r="L393" s="57">
        <f>L394+L407</f>
        <v>-1569429.999999997</v>
      </c>
      <c r="M393" s="33">
        <f>M394+M407</f>
        <v>97784656.74000001</v>
      </c>
    </row>
    <row r="394" spans="1:13" ht="38.25">
      <c r="A394" s="3" t="s">
        <v>280</v>
      </c>
      <c r="B394" s="4" t="s">
        <v>13</v>
      </c>
      <c r="C394" s="4" t="s">
        <v>228</v>
      </c>
      <c r="D394" s="4" t="s">
        <v>35</v>
      </c>
      <c r="E394" s="4" t="s">
        <v>281</v>
      </c>
      <c r="F394" s="4" t="s">
        <v>0</v>
      </c>
      <c r="G394" s="4" t="s">
        <v>0</v>
      </c>
      <c r="H394" s="4" t="s">
        <v>0</v>
      </c>
      <c r="I394" s="4" t="s">
        <v>0</v>
      </c>
      <c r="J394" s="24">
        <v>1308385.8399999999</v>
      </c>
      <c r="K394" s="57">
        <f t="shared" ref="K394:M397" si="37">K395</f>
        <v>0</v>
      </c>
      <c r="L394" s="57">
        <f t="shared" si="37"/>
        <v>0</v>
      </c>
      <c r="M394" s="33">
        <f t="shared" si="37"/>
        <v>1308385.8399999999</v>
      </c>
    </row>
    <row r="395" spans="1:13" ht="51">
      <c r="A395" s="3" t="s">
        <v>282</v>
      </c>
      <c r="B395" s="4" t="s">
        <v>13</v>
      </c>
      <c r="C395" s="4" t="s">
        <v>228</v>
      </c>
      <c r="D395" s="4" t="s">
        <v>35</v>
      </c>
      <c r="E395" s="4" t="s">
        <v>283</v>
      </c>
      <c r="F395" s="4" t="s">
        <v>0</v>
      </c>
      <c r="G395" s="4" t="s">
        <v>0</v>
      </c>
      <c r="H395" s="4" t="s">
        <v>0</v>
      </c>
      <c r="I395" s="4" t="s">
        <v>0</v>
      </c>
      <c r="J395" s="24">
        <v>1308385.8399999999</v>
      </c>
      <c r="K395" s="57">
        <f t="shared" si="37"/>
        <v>0</v>
      </c>
      <c r="L395" s="114">
        <f t="shared" si="37"/>
        <v>0</v>
      </c>
      <c r="M395" s="115">
        <f t="shared" si="37"/>
        <v>1308385.8399999999</v>
      </c>
    </row>
    <row r="396" spans="1:13" ht="25.5">
      <c r="A396" s="3" t="s">
        <v>38</v>
      </c>
      <c r="B396" s="4" t="s">
        <v>13</v>
      </c>
      <c r="C396" s="4" t="s">
        <v>228</v>
      </c>
      <c r="D396" s="4" t="s">
        <v>35</v>
      </c>
      <c r="E396" s="4" t="s">
        <v>283</v>
      </c>
      <c r="F396" s="4" t="s">
        <v>39</v>
      </c>
      <c r="G396" s="4" t="s">
        <v>0</v>
      </c>
      <c r="H396" s="4" t="s">
        <v>0</v>
      </c>
      <c r="I396" s="4" t="s">
        <v>0</v>
      </c>
      <c r="J396" s="24">
        <v>1308385.8399999999</v>
      </c>
      <c r="K396" s="57">
        <f t="shared" si="37"/>
        <v>0</v>
      </c>
      <c r="L396" s="60">
        <f t="shared" si="37"/>
        <v>0</v>
      </c>
      <c r="M396" s="33">
        <f t="shared" si="37"/>
        <v>1308385.8399999999</v>
      </c>
    </row>
    <row r="397" spans="1:13" ht="25.5">
      <c r="A397" s="3" t="s">
        <v>40</v>
      </c>
      <c r="B397" s="4" t="s">
        <v>13</v>
      </c>
      <c r="C397" s="4" t="s">
        <v>228</v>
      </c>
      <c r="D397" s="4" t="s">
        <v>35</v>
      </c>
      <c r="E397" s="4" t="s">
        <v>283</v>
      </c>
      <c r="F397" s="4" t="s">
        <v>41</v>
      </c>
      <c r="G397" s="4" t="s">
        <v>0</v>
      </c>
      <c r="H397" s="4" t="s">
        <v>0</v>
      </c>
      <c r="I397" s="4" t="s">
        <v>0</v>
      </c>
      <c r="J397" s="24">
        <v>1308385.8399999999</v>
      </c>
      <c r="K397" s="57">
        <f t="shared" si="37"/>
        <v>0</v>
      </c>
      <c r="L397" s="54">
        <f t="shared" si="37"/>
        <v>0</v>
      </c>
      <c r="M397" s="33">
        <f t="shared" si="37"/>
        <v>1308385.8399999999</v>
      </c>
    </row>
    <row r="398" spans="1:13">
      <c r="A398" s="3" t="s">
        <v>48</v>
      </c>
      <c r="B398" s="4" t="s">
        <v>13</v>
      </c>
      <c r="C398" s="4" t="s">
        <v>228</v>
      </c>
      <c r="D398" s="4" t="s">
        <v>35</v>
      </c>
      <c r="E398" s="4" t="s">
        <v>283</v>
      </c>
      <c r="F398" s="4" t="s">
        <v>49</v>
      </c>
      <c r="G398" s="4" t="s">
        <v>0</v>
      </c>
      <c r="H398" s="4" t="s">
        <v>0</v>
      </c>
      <c r="I398" s="4" t="s">
        <v>0</v>
      </c>
      <c r="J398" s="24">
        <v>1308385.8399999999</v>
      </c>
      <c r="K398" s="57">
        <f>K399+K400+K402+K405+K406</f>
        <v>0</v>
      </c>
      <c r="L398" s="57">
        <f>L399+L400+L402+L405+L406</f>
        <v>0</v>
      </c>
      <c r="M398" s="60">
        <f>M399+M400+M402+M405+M406</f>
        <v>1308385.8399999999</v>
      </c>
    </row>
    <row r="399" spans="1:13" ht="25.5">
      <c r="A399" s="5" t="s">
        <v>284</v>
      </c>
      <c r="B399" s="6" t="s">
        <v>13</v>
      </c>
      <c r="C399" s="6" t="s">
        <v>228</v>
      </c>
      <c r="D399" s="6" t="s">
        <v>35</v>
      </c>
      <c r="E399" s="6" t="s">
        <v>283</v>
      </c>
      <c r="F399" s="6" t="s">
        <v>49</v>
      </c>
      <c r="G399" s="6" t="s">
        <v>285</v>
      </c>
      <c r="H399" s="6" t="s">
        <v>0</v>
      </c>
      <c r="I399" s="6" t="s">
        <v>0</v>
      </c>
      <c r="J399" s="27">
        <v>21197.4</v>
      </c>
      <c r="K399" s="58"/>
      <c r="L399" s="58"/>
      <c r="M399" s="30">
        <f>J399+K399+L399</f>
        <v>21197.4</v>
      </c>
    </row>
    <row r="400" spans="1:13" ht="25.5">
      <c r="A400" s="5" t="s">
        <v>88</v>
      </c>
      <c r="B400" s="6" t="s">
        <v>13</v>
      </c>
      <c r="C400" s="6" t="s">
        <v>228</v>
      </c>
      <c r="D400" s="6" t="s">
        <v>35</v>
      </c>
      <c r="E400" s="6" t="s">
        <v>283</v>
      </c>
      <c r="F400" s="6" t="s">
        <v>49</v>
      </c>
      <c r="G400" s="6" t="s">
        <v>89</v>
      </c>
      <c r="H400" s="6" t="s">
        <v>0</v>
      </c>
      <c r="I400" s="6" t="s">
        <v>0</v>
      </c>
      <c r="J400" s="40">
        <v>388228</v>
      </c>
      <c r="K400" s="137">
        <f>K401</f>
        <v>0</v>
      </c>
      <c r="L400" s="140">
        <f>L401</f>
        <v>0</v>
      </c>
      <c r="M400" s="129">
        <f>M401</f>
        <v>388228</v>
      </c>
    </row>
    <row r="401" spans="1:13" ht="25.5">
      <c r="A401" s="5" t="s">
        <v>90</v>
      </c>
      <c r="B401" s="6" t="s">
        <v>13</v>
      </c>
      <c r="C401" s="6" t="s">
        <v>228</v>
      </c>
      <c r="D401" s="6" t="s">
        <v>35</v>
      </c>
      <c r="E401" s="6" t="s">
        <v>283</v>
      </c>
      <c r="F401" s="6" t="s">
        <v>49</v>
      </c>
      <c r="G401" s="6" t="s">
        <v>89</v>
      </c>
      <c r="H401" s="6" t="s">
        <v>0</v>
      </c>
      <c r="I401" s="39" t="s">
        <v>91</v>
      </c>
      <c r="J401" s="36">
        <v>388228</v>
      </c>
      <c r="K401" s="63"/>
      <c r="L401" s="63"/>
      <c r="M401" s="30">
        <f>J401+K401+L401</f>
        <v>388228</v>
      </c>
    </row>
    <row r="402" spans="1:13">
      <c r="A402" s="5" t="s">
        <v>66</v>
      </c>
      <c r="B402" s="6" t="s">
        <v>13</v>
      </c>
      <c r="C402" s="6" t="s">
        <v>228</v>
      </c>
      <c r="D402" s="6" t="s">
        <v>35</v>
      </c>
      <c r="E402" s="6" t="s">
        <v>283</v>
      </c>
      <c r="F402" s="6" t="s">
        <v>49</v>
      </c>
      <c r="G402" s="6" t="s">
        <v>67</v>
      </c>
      <c r="H402" s="6" t="s">
        <v>0</v>
      </c>
      <c r="I402" s="39" t="s">
        <v>0</v>
      </c>
      <c r="J402" s="36">
        <v>727360.44</v>
      </c>
      <c r="K402" s="62">
        <f>K404+K403</f>
        <v>0</v>
      </c>
      <c r="L402" s="62">
        <f>L404+L403</f>
        <v>0</v>
      </c>
      <c r="M402" s="62">
        <f>M404+M403</f>
        <v>727360.44</v>
      </c>
    </row>
    <row r="403" spans="1:13">
      <c r="A403" s="5" t="s">
        <v>122</v>
      </c>
      <c r="B403" s="6" t="s">
        <v>13</v>
      </c>
      <c r="C403" s="6" t="s">
        <v>228</v>
      </c>
      <c r="D403" s="6" t="s">
        <v>35</v>
      </c>
      <c r="E403" s="6" t="s">
        <v>283</v>
      </c>
      <c r="F403" s="6" t="s">
        <v>49</v>
      </c>
      <c r="G403" s="6" t="s">
        <v>67</v>
      </c>
      <c r="H403" s="6" t="s">
        <v>0</v>
      </c>
      <c r="I403" s="123">
        <v>1130</v>
      </c>
      <c r="J403" s="36">
        <v>28000</v>
      </c>
      <c r="K403" s="62"/>
      <c r="L403" s="62"/>
      <c r="M403" s="30">
        <f>J403+K403+L403</f>
        <v>28000</v>
      </c>
    </row>
    <row r="404" spans="1:13">
      <c r="A404" s="5" t="s">
        <v>122</v>
      </c>
      <c r="B404" s="6" t="s">
        <v>13</v>
      </c>
      <c r="C404" s="6" t="s">
        <v>228</v>
      </c>
      <c r="D404" s="6" t="s">
        <v>35</v>
      </c>
      <c r="E404" s="6" t="s">
        <v>283</v>
      </c>
      <c r="F404" s="6" t="s">
        <v>49</v>
      </c>
      <c r="G404" s="6" t="s">
        <v>67</v>
      </c>
      <c r="H404" s="6" t="s">
        <v>0</v>
      </c>
      <c r="I404" s="123" t="s">
        <v>123</v>
      </c>
      <c r="J404" s="36">
        <v>699360.44</v>
      </c>
      <c r="K404" s="63"/>
      <c r="L404" s="63">
        <f>699360.44-J404</f>
        <v>0</v>
      </c>
      <c r="M404" s="30">
        <f>J404+K404+L404</f>
        <v>699360.44</v>
      </c>
    </row>
    <row r="405" spans="1:13" ht="25.5">
      <c r="A405" s="85" t="s">
        <v>401</v>
      </c>
      <c r="B405" s="72">
        <v>802</v>
      </c>
      <c r="C405" s="72" t="s">
        <v>228</v>
      </c>
      <c r="D405" s="72" t="s">
        <v>35</v>
      </c>
      <c r="E405" s="72" t="s">
        <v>283</v>
      </c>
      <c r="F405" s="72" t="s">
        <v>49</v>
      </c>
      <c r="G405" s="72">
        <v>310</v>
      </c>
      <c r="H405" s="123"/>
      <c r="I405" s="141">
        <v>1116</v>
      </c>
      <c r="J405" s="129">
        <v>0</v>
      </c>
      <c r="K405" s="64"/>
      <c r="L405" s="64"/>
      <c r="M405" s="41">
        <f>J405+K405+L405</f>
        <v>0</v>
      </c>
    </row>
    <row r="406" spans="1:13" ht="25.5">
      <c r="A406" s="91" t="s">
        <v>395</v>
      </c>
      <c r="B406" s="77">
        <v>802</v>
      </c>
      <c r="C406" s="77" t="s">
        <v>228</v>
      </c>
      <c r="D406" s="77" t="s">
        <v>35</v>
      </c>
      <c r="E406" s="77" t="s">
        <v>283</v>
      </c>
      <c r="F406" s="77" t="s">
        <v>49</v>
      </c>
      <c r="G406" s="77">
        <v>346</v>
      </c>
      <c r="H406" s="77"/>
      <c r="I406" s="77">
        <v>1123</v>
      </c>
      <c r="J406" s="36">
        <v>171600</v>
      </c>
      <c r="K406" s="63"/>
      <c r="L406" s="63"/>
      <c r="M406" s="41">
        <f>J406+K406+L406</f>
        <v>171600</v>
      </c>
    </row>
    <row r="407" spans="1:13">
      <c r="A407" s="97"/>
      <c r="B407" s="98" t="s">
        <v>13</v>
      </c>
      <c r="C407" s="98" t="s">
        <v>228</v>
      </c>
      <c r="D407" s="98" t="s">
        <v>35</v>
      </c>
      <c r="E407" s="98" t="s">
        <v>286</v>
      </c>
      <c r="F407" s="98" t="s">
        <v>0</v>
      </c>
      <c r="G407" s="98" t="s">
        <v>0</v>
      </c>
      <c r="H407" s="98" t="s">
        <v>0</v>
      </c>
      <c r="I407" s="98" t="s">
        <v>0</v>
      </c>
      <c r="J407" s="42">
        <v>98045700.900000006</v>
      </c>
      <c r="K407" s="67">
        <f>K408+K415+K463</f>
        <v>0</v>
      </c>
      <c r="L407" s="131">
        <f>L408+L415+L463</f>
        <v>-1569429.999999997</v>
      </c>
      <c r="M407" s="33">
        <f>M408+M415+M463</f>
        <v>96476270.900000006</v>
      </c>
    </row>
    <row r="408" spans="1:13" ht="51" hidden="1">
      <c r="A408" s="3" t="s">
        <v>287</v>
      </c>
      <c r="B408" s="4" t="s">
        <v>13</v>
      </c>
      <c r="C408" s="4" t="s">
        <v>228</v>
      </c>
      <c r="D408" s="4" t="s">
        <v>35</v>
      </c>
      <c r="E408" s="4" t="s">
        <v>288</v>
      </c>
      <c r="F408" s="4" t="s">
        <v>0</v>
      </c>
      <c r="G408" s="4" t="s">
        <v>0</v>
      </c>
      <c r="H408" s="4" t="s">
        <v>0</v>
      </c>
      <c r="I408" s="4" t="s">
        <v>0</v>
      </c>
      <c r="J408" s="24">
        <v>0</v>
      </c>
      <c r="K408" s="57">
        <f t="shared" ref="K408:M413" si="38">K409</f>
        <v>0</v>
      </c>
      <c r="L408" s="60">
        <f t="shared" si="38"/>
        <v>0</v>
      </c>
      <c r="M408" s="33">
        <f t="shared" si="38"/>
        <v>0</v>
      </c>
    </row>
    <row r="409" spans="1:13" ht="63.75" hidden="1">
      <c r="A409" s="3" t="s">
        <v>289</v>
      </c>
      <c r="B409" s="4" t="s">
        <v>13</v>
      </c>
      <c r="C409" s="4" t="s">
        <v>228</v>
      </c>
      <c r="D409" s="4" t="s">
        <v>35</v>
      </c>
      <c r="E409" s="4" t="s">
        <v>290</v>
      </c>
      <c r="F409" s="4" t="s">
        <v>0</v>
      </c>
      <c r="G409" s="4" t="s">
        <v>0</v>
      </c>
      <c r="H409" s="4" t="s">
        <v>0</v>
      </c>
      <c r="I409" s="4" t="s">
        <v>0</v>
      </c>
      <c r="J409" s="24">
        <v>0</v>
      </c>
      <c r="K409" s="57">
        <f t="shared" si="38"/>
        <v>0</v>
      </c>
      <c r="L409" s="60">
        <f t="shared" si="38"/>
        <v>0</v>
      </c>
      <c r="M409" s="33">
        <f t="shared" si="38"/>
        <v>0</v>
      </c>
    </row>
    <row r="410" spans="1:13" ht="25.5" hidden="1">
      <c r="A410" s="3" t="s">
        <v>38</v>
      </c>
      <c r="B410" s="4" t="s">
        <v>13</v>
      </c>
      <c r="C410" s="4" t="s">
        <v>228</v>
      </c>
      <c r="D410" s="4" t="s">
        <v>35</v>
      </c>
      <c r="E410" s="4" t="s">
        <v>290</v>
      </c>
      <c r="F410" s="4" t="s">
        <v>39</v>
      </c>
      <c r="G410" s="4" t="s">
        <v>0</v>
      </c>
      <c r="H410" s="4" t="s">
        <v>0</v>
      </c>
      <c r="I410" s="4" t="s">
        <v>0</v>
      </c>
      <c r="J410" s="24">
        <v>0</v>
      </c>
      <c r="K410" s="57">
        <f t="shared" si="38"/>
        <v>0</v>
      </c>
      <c r="L410" s="60">
        <f t="shared" si="38"/>
        <v>0</v>
      </c>
      <c r="M410" s="33">
        <f t="shared" si="38"/>
        <v>0</v>
      </c>
    </row>
    <row r="411" spans="1:13" ht="25.5" hidden="1">
      <c r="A411" s="3" t="s">
        <v>40</v>
      </c>
      <c r="B411" s="4" t="s">
        <v>13</v>
      </c>
      <c r="C411" s="4" t="s">
        <v>228</v>
      </c>
      <c r="D411" s="4" t="s">
        <v>35</v>
      </c>
      <c r="E411" s="4" t="s">
        <v>290</v>
      </c>
      <c r="F411" s="4" t="s">
        <v>41</v>
      </c>
      <c r="G411" s="4" t="s">
        <v>0</v>
      </c>
      <c r="H411" s="4" t="s">
        <v>0</v>
      </c>
      <c r="I411" s="4" t="s">
        <v>0</v>
      </c>
      <c r="J411" s="24">
        <v>0</v>
      </c>
      <c r="K411" s="57">
        <f t="shared" si="38"/>
        <v>0</v>
      </c>
      <c r="L411" s="60">
        <f t="shared" si="38"/>
        <v>0</v>
      </c>
      <c r="M411" s="33">
        <f t="shared" si="38"/>
        <v>0</v>
      </c>
    </row>
    <row r="412" spans="1:13" hidden="1">
      <c r="A412" s="3" t="s">
        <v>48</v>
      </c>
      <c r="B412" s="4" t="s">
        <v>13</v>
      </c>
      <c r="C412" s="4" t="s">
        <v>228</v>
      </c>
      <c r="D412" s="4" t="s">
        <v>35</v>
      </c>
      <c r="E412" s="4" t="s">
        <v>290</v>
      </c>
      <c r="F412" s="4" t="s">
        <v>49</v>
      </c>
      <c r="G412" s="4" t="s">
        <v>0</v>
      </c>
      <c r="H412" s="4" t="s">
        <v>0</v>
      </c>
      <c r="I412" s="4" t="s">
        <v>0</v>
      </c>
      <c r="J412" s="24">
        <v>0</v>
      </c>
      <c r="K412" s="57">
        <f t="shared" si="38"/>
        <v>0</v>
      </c>
      <c r="L412" s="60">
        <f t="shared" si="38"/>
        <v>0</v>
      </c>
      <c r="M412" s="33">
        <f t="shared" si="38"/>
        <v>0</v>
      </c>
    </row>
    <row r="413" spans="1:13" ht="25.5" hidden="1">
      <c r="A413" s="5" t="s">
        <v>88</v>
      </c>
      <c r="B413" s="6" t="s">
        <v>13</v>
      </c>
      <c r="C413" s="6" t="s">
        <v>228</v>
      </c>
      <c r="D413" s="6" t="s">
        <v>35</v>
      </c>
      <c r="E413" s="6" t="s">
        <v>290</v>
      </c>
      <c r="F413" s="6" t="s">
        <v>49</v>
      </c>
      <c r="G413" s="6" t="s">
        <v>89</v>
      </c>
      <c r="H413" s="6" t="s">
        <v>0</v>
      </c>
      <c r="I413" s="6" t="s">
        <v>0</v>
      </c>
      <c r="J413" s="27">
        <v>0</v>
      </c>
      <c r="K413" s="69">
        <f t="shared" si="38"/>
        <v>0</v>
      </c>
      <c r="L413" s="62">
        <f t="shared" si="38"/>
        <v>0</v>
      </c>
      <c r="M413" s="36">
        <f t="shared" si="38"/>
        <v>0</v>
      </c>
    </row>
    <row r="414" spans="1:13" ht="25.5" hidden="1">
      <c r="A414" s="5" t="s">
        <v>272</v>
      </c>
      <c r="B414" s="6" t="s">
        <v>13</v>
      </c>
      <c r="C414" s="6" t="s">
        <v>228</v>
      </c>
      <c r="D414" s="6" t="s">
        <v>35</v>
      </c>
      <c r="E414" s="6" t="s">
        <v>290</v>
      </c>
      <c r="F414" s="6" t="s">
        <v>49</v>
      </c>
      <c r="G414" s="6" t="s">
        <v>89</v>
      </c>
      <c r="H414" s="6" t="s">
        <v>0</v>
      </c>
      <c r="I414" s="6" t="s">
        <v>117</v>
      </c>
      <c r="J414" s="27">
        <v>0</v>
      </c>
      <c r="K414" s="58"/>
      <c r="L414" s="63"/>
      <c r="M414" s="30">
        <f>J414+K414+L414</f>
        <v>0</v>
      </c>
    </row>
    <row r="415" spans="1:13" ht="38.25">
      <c r="A415" s="3" t="s">
        <v>291</v>
      </c>
      <c r="B415" s="4" t="s">
        <v>13</v>
      </c>
      <c r="C415" s="4" t="s">
        <v>228</v>
      </c>
      <c r="D415" s="4" t="s">
        <v>35</v>
      </c>
      <c r="E415" s="4" t="s">
        <v>292</v>
      </c>
      <c r="F415" s="4" t="s">
        <v>0</v>
      </c>
      <c r="G415" s="4" t="s">
        <v>0</v>
      </c>
      <c r="H415" s="4" t="s">
        <v>0</v>
      </c>
      <c r="I415" s="4" t="s">
        <v>0</v>
      </c>
      <c r="J415" s="24">
        <v>47369230.310000002</v>
      </c>
      <c r="K415" s="57">
        <f>K416+K425+K431+K437+K445+K461+K462+K460</f>
        <v>0</v>
      </c>
      <c r="L415" s="57">
        <f>L416+L425+L431+L437+L445+L461+L462+L460</f>
        <v>-1569430</v>
      </c>
      <c r="M415" s="57">
        <f>M416+M425+M431+M437+M445+M461+M462+M460</f>
        <v>45799800.310000002</v>
      </c>
    </row>
    <row r="416" spans="1:13" ht="25.5">
      <c r="A416" s="3" t="s">
        <v>293</v>
      </c>
      <c r="B416" s="4" t="s">
        <v>13</v>
      </c>
      <c r="C416" s="4" t="s">
        <v>228</v>
      </c>
      <c r="D416" s="4" t="s">
        <v>35</v>
      </c>
      <c r="E416" s="4" t="s">
        <v>294</v>
      </c>
      <c r="F416" s="4" t="s">
        <v>0</v>
      </c>
      <c r="G416" s="4" t="s">
        <v>0</v>
      </c>
      <c r="H416" s="4" t="s">
        <v>0</v>
      </c>
      <c r="I416" s="4" t="s">
        <v>0</v>
      </c>
      <c r="J416" s="24">
        <v>2391989.48</v>
      </c>
      <c r="K416" s="57">
        <f t="shared" ref="K416:M418" si="39">K417</f>
        <v>0</v>
      </c>
      <c r="L416" s="60">
        <f t="shared" si="39"/>
        <v>0</v>
      </c>
      <c r="M416" s="33">
        <f t="shared" si="39"/>
        <v>2391989.48</v>
      </c>
    </row>
    <row r="417" spans="1:13" ht="25.5">
      <c r="A417" s="3" t="s">
        <v>38</v>
      </c>
      <c r="B417" s="4" t="s">
        <v>13</v>
      </c>
      <c r="C417" s="4" t="s">
        <v>228</v>
      </c>
      <c r="D417" s="4" t="s">
        <v>35</v>
      </c>
      <c r="E417" s="4" t="s">
        <v>294</v>
      </c>
      <c r="F417" s="4" t="s">
        <v>39</v>
      </c>
      <c r="G417" s="4" t="s">
        <v>0</v>
      </c>
      <c r="H417" s="4" t="s">
        <v>0</v>
      </c>
      <c r="I417" s="4" t="s">
        <v>0</v>
      </c>
      <c r="J417" s="24">
        <v>2391989.48</v>
      </c>
      <c r="K417" s="57">
        <f t="shared" si="39"/>
        <v>0</v>
      </c>
      <c r="L417" s="60">
        <f t="shared" si="39"/>
        <v>0</v>
      </c>
      <c r="M417" s="33">
        <f t="shared" si="39"/>
        <v>2391989.48</v>
      </c>
    </row>
    <row r="418" spans="1:13" ht="25.5">
      <c r="A418" s="3" t="s">
        <v>40</v>
      </c>
      <c r="B418" s="4" t="s">
        <v>13</v>
      </c>
      <c r="C418" s="4" t="s">
        <v>228</v>
      </c>
      <c r="D418" s="4" t="s">
        <v>35</v>
      </c>
      <c r="E418" s="4" t="s">
        <v>294</v>
      </c>
      <c r="F418" s="4" t="s">
        <v>41</v>
      </c>
      <c r="G418" s="4" t="s">
        <v>0</v>
      </c>
      <c r="H418" s="4" t="s">
        <v>0</v>
      </c>
      <c r="I418" s="4" t="s">
        <v>0</v>
      </c>
      <c r="J418" s="24">
        <v>2391989.48</v>
      </c>
      <c r="K418" s="57">
        <f t="shared" si="39"/>
        <v>0</v>
      </c>
      <c r="L418" s="60">
        <f t="shared" si="39"/>
        <v>0</v>
      </c>
      <c r="M418" s="33">
        <f t="shared" si="39"/>
        <v>2391989.48</v>
      </c>
    </row>
    <row r="419" spans="1:13">
      <c r="A419" s="3" t="s">
        <v>48</v>
      </c>
      <c r="B419" s="4" t="s">
        <v>13</v>
      </c>
      <c r="C419" s="4" t="s">
        <v>228</v>
      </c>
      <c r="D419" s="4" t="s">
        <v>35</v>
      </c>
      <c r="E419" s="4" t="s">
        <v>294</v>
      </c>
      <c r="F419" s="4" t="s">
        <v>49</v>
      </c>
      <c r="G419" s="4" t="s">
        <v>0</v>
      </c>
      <c r="H419" s="4" t="s">
        <v>0</v>
      </c>
      <c r="I419" s="4" t="s">
        <v>0</v>
      </c>
      <c r="J419" s="43">
        <v>2391989.48</v>
      </c>
      <c r="K419" s="114">
        <f>K420+K423</f>
        <v>0</v>
      </c>
      <c r="L419" s="126">
        <f>L420+L423</f>
        <v>0</v>
      </c>
      <c r="M419" s="127">
        <f>M420+M423</f>
        <v>2391989.48</v>
      </c>
    </row>
    <row r="420" spans="1:13">
      <c r="A420" s="5" t="s">
        <v>104</v>
      </c>
      <c r="B420" s="6" t="s">
        <v>13</v>
      </c>
      <c r="C420" s="6" t="s">
        <v>228</v>
      </c>
      <c r="D420" s="6" t="s">
        <v>35</v>
      </c>
      <c r="E420" s="6" t="s">
        <v>294</v>
      </c>
      <c r="F420" s="6" t="s">
        <v>49</v>
      </c>
      <c r="G420" s="6" t="s">
        <v>105</v>
      </c>
      <c r="H420" s="6" t="s">
        <v>0</v>
      </c>
      <c r="I420" s="39" t="s">
        <v>0</v>
      </c>
      <c r="J420" s="36">
        <v>1575054</v>
      </c>
      <c r="K420" s="62">
        <f>K421+K422</f>
        <v>0</v>
      </c>
      <c r="L420" s="36">
        <f>L421+L422</f>
        <v>0</v>
      </c>
      <c r="M420" s="36">
        <f>M421+M422</f>
        <v>1575054</v>
      </c>
    </row>
    <row r="421" spans="1:13">
      <c r="A421" s="5" t="s">
        <v>108</v>
      </c>
      <c r="B421" s="6" t="s">
        <v>13</v>
      </c>
      <c r="C421" s="6" t="s">
        <v>228</v>
      </c>
      <c r="D421" s="6" t="s">
        <v>35</v>
      </c>
      <c r="E421" s="6" t="s">
        <v>294</v>
      </c>
      <c r="F421" s="6">
        <v>247</v>
      </c>
      <c r="G421" s="6" t="s">
        <v>105</v>
      </c>
      <c r="H421" s="6" t="s">
        <v>0</v>
      </c>
      <c r="I421" s="39" t="s">
        <v>109</v>
      </c>
      <c r="J421" s="36">
        <v>1575054</v>
      </c>
      <c r="K421" s="63"/>
      <c r="L421" s="63"/>
      <c r="M421" s="30">
        <f>J421+K421+L421</f>
        <v>1575054</v>
      </c>
    </row>
    <row r="422" spans="1:13">
      <c r="A422" s="5" t="s">
        <v>108</v>
      </c>
      <c r="B422" s="6" t="s">
        <v>13</v>
      </c>
      <c r="C422" s="6" t="s">
        <v>228</v>
      </c>
      <c r="D422" s="6" t="s">
        <v>35</v>
      </c>
      <c r="E422" s="6" t="s">
        <v>294</v>
      </c>
      <c r="F422" s="6">
        <v>244</v>
      </c>
      <c r="G422" s="6" t="s">
        <v>105</v>
      </c>
      <c r="H422" s="6" t="s">
        <v>0</v>
      </c>
      <c r="I422" s="39" t="s">
        <v>109</v>
      </c>
      <c r="J422" s="36">
        <v>0</v>
      </c>
      <c r="K422" s="63"/>
      <c r="L422" s="63">
        <f>163753.7-163753.7</f>
        <v>0</v>
      </c>
      <c r="M422" s="30">
        <f>J422+K422+L422</f>
        <v>0</v>
      </c>
    </row>
    <row r="423" spans="1:13" ht="25.5">
      <c r="A423" s="5" t="s">
        <v>88</v>
      </c>
      <c r="B423" s="6" t="s">
        <v>13</v>
      </c>
      <c r="C423" s="6" t="s">
        <v>228</v>
      </c>
      <c r="D423" s="6" t="s">
        <v>35</v>
      </c>
      <c r="E423" s="6" t="s">
        <v>294</v>
      </c>
      <c r="F423" s="6" t="s">
        <v>49</v>
      </c>
      <c r="G423" s="6" t="s">
        <v>89</v>
      </c>
      <c r="H423" s="6" t="s">
        <v>0</v>
      </c>
      <c r="I423" s="39" t="s">
        <v>0</v>
      </c>
      <c r="J423" s="36">
        <v>816935.48</v>
      </c>
      <c r="K423" s="62">
        <f>K424</f>
        <v>0</v>
      </c>
      <c r="L423" s="62">
        <f>L424</f>
        <v>0</v>
      </c>
      <c r="M423" s="36">
        <f>M424</f>
        <v>816935.48</v>
      </c>
    </row>
    <row r="424" spans="1:13" ht="25.5">
      <c r="A424" s="5" t="s">
        <v>90</v>
      </c>
      <c r="B424" s="6" t="s">
        <v>13</v>
      </c>
      <c r="C424" s="6" t="s">
        <v>228</v>
      </c>
      <c r="D424" s="6" t="s">
        <v>35</v>
      </c>
      <c r="E424" s="6" t="s">
        <v>294</v>
      </c>
      <c r="F424" s="6" t="s">
        <v>49</v>
      </c>
      <c r="G424" s="6" t="s">
        <v>89</v>
      </c>
      <c r="H424" s="6" t="s">
        <v>0</v>
      </c>
      <c r="I424" s="39" t="s">
        <v>91</v>
      </c>
      <c r="J424" s="36">
        <v>816935.48</v>
      </c>
      <c r="K424" s="63"/>
      <c r="L424" s="63"/>
      <c r="M424" s="30">
        <f>J424+K424+L424</f>
        <v>816935.48</v>
      </c>
    </row>
    <row r="425" spans="1:13" ht="25.5">
      <c r="A425" s="3" t="s">
        <v>295</v>
      </c>
      <c r="B425" s="4" t="s">
        <v>13</v>
      </c>
      <c r="C425" s="4" t="s">
        <v>228</v>
      </c>
      <c r="D425" s="4" t="s">
        <v>35</v>
      </c>
      <c r="E425" s="4" t="s">
        <v>296</v>
      </c>
      <c r="F425" s="4" t="s">
        <v>0</v>
      </c>
      <c r="G425" s="4" t="s">
        <v>0</v>
      </c>
      <c r="H425" s="4" t="s">
        <v>0</v>
      </c>
      <c r="I425" s="4" t="s">
        <v>0</v>
      </c>
      <c r="J425" s="42">
        <v>581997.68999999994</v>
      </c>
      <c r="K425" s="67">
        <f t="shared" ref="K425:M429" si="40">K426</f>
        <v>0</v>
      </c>
      <c r="L425" s="67">
        <f t="shared" si="40"/>
        <v>0</v>
      </c>
      <c r="M425" s="99">
        <f t="shared" si="40"/>
        <v>581997.68999999994</v>
      </c>
    </row>
    <row r="426" spans="1:13" ht="25.5">
      <c r="A426" s="3" t="s">
        <v>38</v>
      </c>
      <c r="B426" s="4" t="s">
        <v>13</v>
      </c>
      <c r="C426" s="4" t="s">
        <v>228</v>
      </c>
      <c r="D426" s="4" t="s">
        <v>35</v>
      </c>
      <c r="E426" s="4" t="s">
        <v>296</v>
      </c>
      <c r="F426" s="4" t="s">
        <v>39</v>
      </c>
      <c r="G426" s="4" t="s">
        <v>0</v>
      </c>
      <c r="H426" s="4" t="s">
        <v>0</v>
      </c>
      <c r="I426" s="4" t="s">
        <v>0</v>
      </c>
      <c r="J426" s="24">
        <v>581997.68999999994</v>
      </c>
      <c r="K426" s="57">
        <f t="shared" si="40"/>
        <v>0</v>
      </c>
      <c r="L426" s="57">
        <f t="shared" si="40"/>
        <v>0</v>
      </c>
      <c r="M426" s="33">
        <f t="shared" si="40"/>
        <v>581997.68999999994</v>
      </c>
    </row>
    <row r="427" spans="1:13" ht="25.5">
      <c r="A427" s="3" t="s">
        <v>40</v>
      </c>
      <c r="B427" s="4" t="s">
        <v>13</v>
      </c>
      <c r="C427" s="4" t="s">
        <v>228</v>
      </c>
      <c r="D427" s="4" t="s">
        <v>35</v>
      </c>
      <c r="E427" s="4" t="s">
        <v>296</v>
      </c>
      <c r="F427" s="4" t="s">
        <v>41</v>
      </c>
      <c r="G427" s="4" t="s">
        <v>0</v>
      </c>
      <c r="H427" s="4" t="s">
        <v>0</v>
      </c>
      <c r="I427" s="4" t="s">
        <v>0</v>
      </c>
      <c r="J427" s="24">
        <v>581997.68999999994</v>
      </c>
      <c r="K427" s="57">
        <f t="shared" si="40"/>
        <v>0</v>
      </c>
      <c r="L427" s="57">
        <f t="shared" si="40"/>
        <v>0</v>
      </c>
      <c r="M427" s="33">
        <f t="shared" si="40"/>
        <v>581997.68999999994</v>
      </c>
    </row>
    <row r="428" spans="1:13">
      <c r="A428" s="3" t="s">
        <v>48</v>
      </c>
      <c r="B428" s="4" t="s">
        <v>13</v>
      </c>
      <c r="C428" s="4" t="s">
        <v>228</v>
      </c>
      <c r="D428" s="4" t="s">
        <v>35</v>
      </c>
      <c r="E428" s="4" t="s">
        <v>296</v>
      </c>
      <c r="F428" s="4" t="s">
        <v>49</v>
      </c>
      <c r="G428" s="4" t="s">
        <v>0</v>
      </c>
      <c r="H428" s="4" t="s">
        <v>0</v>
      </c>
      <c r="I428" s="4" t="s">
        <v>0</v>
      </c>
      <c r="J428" s="24">
        <v>581997.68999999994</v>
      </c>
      <c r="K428" s="57">
        <f t="shared" si="40"/>
        <v>0</v>
      </c>
      <c r="L428" s="57">
        <f t="shared" si="40"/>
        <v>0</v>
      </c>
      <c r="M428" s="33">
        <f t="shared" si="40"/>
        <v>581997.68999999994</v>
      </c>
    </row>
    <row r="429" spans="1:13" ht="25.5">
      <c r="A429" s="5" t="s">
        <v>88</v>
      </c>
      <c r="B429" s="6" t="s">
        <v>13</v>
      </c>
      <c r="C429" s="6" t="s">
        <v>228</v>
      </c>
      <c r="D429" s="6" t="s">
        <v>35</v>
      </c>
      <c r="E429" s="6" t="s">
        <v>296</v>
      </c>
      <c r="F429" s="6" t="s">
        <v>49</v>
      </c>
      <c r="G429" s="6" t="s">
        <v>89</v>
      </c>
      <c r="H429" s="6" t="s">
        <v>0</v>
      </c>
      <c r="I429" s="6" t="s">
        <v>0</v>
      </c>
      <c r="J429" s="27">
        <v>581997.68999999994</v>
      </c>
      <c r="K429" s="69">
        <f t="shared" si="40"/>
        <v>0</v>
      </c>
      <c r="L429" s="69">
        <f t="shared" si="40"/>
        <v>0</v>
      </c>
      <c r="M429" s="36">
        <f t="shared" si="40"/>
        <v>581997.68999999994</v>
      </c>
    </row>
    <row r="430" spans="1:13">
      <c r="A430" s="5" t="s">
        <v>118</v>
      </c>
      <c r="B430" s="6" t="s">
        <v>13</v>
      </c>
      <c r="C430" s="6" t="s">
        <v>228</v>
      </c>
      <c r="D430" s="6" t="s">
        <v>35</v>
      </c>
      <c r="E430" s="6" t="s">
        <v>296</v>
      </c>
      <c r="F430" s="6" t="s">
        <v>49</v>
      </c>
      <c r="G430" s="6" t="s">
        <v>89</v>
      </c>
      <c r="H430" s="6" t="s">
        <v>0</v>
      </c>
      <c r="I430" s="6" t="s">
        <v>119</v>
      </c>
      <c r="J430" s="27">
        <v>581997.68999999994</v>
      </c>
      <c r="K430" s="63"/>
      <c r="L430" s="58"/>
      <c r="M430" s="30">
        <f>J430+K430+L430</f>
        <v>581997.68999999994</v>
      </c>
    </row>
    <row r="431" spans="1:13">
      <c r="A431" s="3" t="s">
        <v>297</v>
      </c>
      <c r="B431" s="4" t="s">
        <v>13</v>
      </c>
      <c r="C431" s="4" t="s">
        <v>228</v>
      </c>
      <c r="D431" s="4" t="s">
        <v>35</v>
      </c>
      <c r="E431" s="4" t="s">
        <v>298</v>
      </c>
      <c r="F431" s="4" t="s">
        <v>0</v>
      </c>
      <c r="G431" s="4" t="s">
        <v>0</v>
      </c>
      <c r="H431" s="4" t="s">
        <v>0</v>
      </c>
      <c r="I431" s="4" t="s">
        <v>0</v>
      </c>
      <c r="J431" s="24">
        <v>8664005.3599999994</v>
      </c>
      <c r="K431" s="57">
        <f t="shared" ref="K431:M435" si="41">K432</f>
        <v>0</v>
      </c>
      <c r="L431" s="57">
        <f t="shared" si="41"/>
        <v>0</v>
      </c>
      <c r="M431" s="33">
        <f t="shared" si="41"/>
        <v>8664005.3599999994</v>
      </c>
    </row>
    <row r="432" spans="1:13" ht="25.5">
      <c r="A432" s="3" t="s">
        <v>38</v>
      </c>
      <c r="B432" s="4" t="s">
        <v>13</v>
      </c>
      <c r="C432" s="4" t="s">
        <v>228</v>
      </c>
      <c r="D432" s="4" t="s">
        <v>35</v>
      </c>
      <c r="E432" s="4" t="s">
        <v>298</v>
      </c>
      <c r="F432" s="4" t="s">
        <v>39</v>
      </c>
      <c r="G432" s="4" t="s">
        <v>0</v>
      </c>
      <c r="H432" s="4" t="s">
        <v>0</v>
      </c>
      <c r="I432" s="4" t="s">
        <v>0</v>
      </c>
      <c r="J432" s="24">
        <v>8664005.3599999994</v>
      </c>
      <c r="K432" s="57">
        <f t="shared" si="41"/>
        <v>0</v>
      </c>
      <c r="L432" s="57">
        <f t="shared" si="41"/>
        <v>0</v>
      </c>
      <c r="M432" s="33">
        <f t="shared" si="41"/>
        <v>8664005.3599999994</v>
      </c>
    </row>
    <row r="433" spans="1:13" ht="25.5">
      <c r="A433" s="3" t="s">
        <v>40</v>
      </c>
      <c r="B433" s="4" t="s">
        <v>13</v>
      </c>
      <c r="C433" s="4" t="s">
        <v>228</v>
      </c>
      <c r="D433" s="4" t="s">
        <v>35</v>
      </c>
      <c r="E433" s="4" t="s">
        <v>298</v>
      </c>
      <c r="F433" s="4" t="s">
        <v>41</v>
      </c>
      <c r="G433" s="4" t="s">
        <v>0</v>
      </c>
      <c r="H433" s="4" t="s">
        <v>0</v>
      </c>
      <c r="I433" s="4" t="s">
        <v>0</v>
      </c>
      <c r="J433" s="24">
        <v>8664005.3599999994</v>
      </c>
      <c r="K433" s="57">
        <f t="shared" si="41"/>
        <v>0</v>
      </c>
      <c r="L433" s="57">
        <f t="shared" si="41"/>
        <v>0</v>
      </c>
      <c r="M433" s="33">
        <f t="shared" si="41"/>
        <v>8664005.3599999994</v>
      </c>
    </row>
    <row r="434" spans="1:13">
      <c r="A434" s="3" t="s">
        <v>48</v>
      </c>
      <c r="B434" s="4" t="s">
        <v>13</v>
      </c>
      <c r="C434" s="4" t="s">
        <v>228</v>
      </c>
      <c r="D434" s="4" t="s">
        <v>35</v>
      </c>
      <c r="E434" s="4" t="s">
        <v>298</v>
      </c>
      <c r="F434" s="4" t="s">
        <v>49</v>
      </c>
      <c r="G434" s="4" t="s">
        <v>0</v>
      </c>
      <c r="H434" s="4" t="s">
        <v>0</v>
      </c>
      <c r="I434" s="4" t="s">
        <v>0</v>
      </c>
      <c r="J434" s="24">
        <v>8664005.3599999994</v>
      </c>
      <c r="K434" s="57">
        <f t="shared" si="41"/>
        <v>0</v>
      </c>
      <c r="L434" s="57">
        <f t="shared" si="41"/>
        <v>0</v>
      </c>
      <c r="M434" s="33">
        <f t="shared" si="41"/>
        <v>8664005.3599999994</v>
      </c>
    </row>
    <row r="435" spans="1:13" ht="25.5">
      <c r="A435" s="5" t="s">
        <v>88</v>
      </c>
      <c r="B435" s="6" t="s">
        <v>13</v>
      </c>
      <c r="C435" s="6" t="s">
        <v>228</v>
      </c>
      <c r="D435" s="6" t="s">
        <v>35</v>
      </c>
      <c r="E435" s="6" t="s">
        <v>298</v>
      </c>
      <c r="F435" s="6" t="s">
        <v>49</v>
      </c>
      <c r="G435" s="6" t="s">
        <v>89</v>
      </c>
      <c r="H435" s="6" t="s">
        <v>0</v>
      </c>
      <c r="I435" s="6" t="s">
        <v>0</v>
      </c>
      <c r="J435" s="27">
        <v>8664005.3599999994</v>
      </c>
      <c r="K435" s="69">
        <f t="shared" si="41"/>
        <v>0</v>
      </c>
      <c r="L435" s="69">
        <f t="shared" si="41"/>
        <v>0</v>
      </c>
      <c r="M435" s="36">
        <f t="shared" si="41"/>
        <v>8664005.3599999994</v>
      </c>
    </row>
    <row r="436" spans="1:13" ht="25.5">
      <c r="A436" s="5" t="s">
        <v>90</v>
      </c>
      <c r="B436" s="6" t="s">
        <v>13</v>
      </c>
      <c r="C436" s="6" t="s">
        <v>228</v>
      </c>
      <c r="D436" s="6" t="s">
        <v>35</v>
      </c>
      <c r="E436" s="6" t="s">
        <v>298</v>
      </c>
      <c r="F436" s="6" t="s">
        <v>49</v>
      </c>
      <c r="G436" s="6" t="s">
        <v>89</v>
      </c>
      <c r="H436" s="6" t="s">
        <v>0</v>
      </c>
      <c r="I436" s="6" t="s">
        <v>91</v>
      </c>
      <c r="J436" s="27">
        <v>8664005.3599999994</v>
      </c>
      <c r="K436" s="63"/>
      <c r="L436" s="58"/>
      <c r="M436" s="30">
        <f>J436+K436+L436</f>
        <v>8664005.3599999994</v>
      </c>
    </row>
    <row r="437" spans="1:13" ht="38.25">
      <c r="A437" s="125" t="s">
        <v>299</v>
      </c>
      <c r="B437" s="88" t="s">
        <v>13</v>
      </c>
      <c r="C437" s="88" t="s">
        <v>228</v>
      </c>
      <c r="D437" s="88" t="s">
        <v>35</v>
      </c>
      <c r="E437" s="88" t="s">
        <v>300</v>
      </c>
      <c r="F437" s="88" t="s">
        <v>0</v>
      </c>
      <c r="G437" s="88" t="s">
        <v>0</v>
      </c>
      <c r="H437" s="88" t="s">
        <v>0</v>
      </c>
      <c r="I437" s="88" t="s">
        <v>0</v>
      </c>
      <c r="J437" s="43">
        <v>647653.49</v>
      </c>
      <c r="K437" s="114">
        <f t="shared" ref="K437:M441" si="42">K438</f>
        <v>0</v>
      </c>
      <c r="L437" s="114">
        <f t="shared" si="42"/>
        <v>0</v>
      </c>
      <c r="M437" s="115">
        <f t="shared" si="42"/>
        <v>647653.49</v>
      </c>
    </row>
    <row r="438" spans="1:13" ht="25.5">
      <c r="A438" s="45" t="s">
        <v>38</v>
      </c>
      <c r="B438" s="29" t="s">
        <v>13</v>
      </c>
      <c r="C438" s="29" t="s">
        <v>228</v>
      </c>
      <c r="D438" s="29" t="s">
        <v>35</v>
      </c>
      <c r="E438" s="29" t="s">
        <v>300</v>
      </c>
      <c r="F438" s="29" t="s">
        <v>39</v>
      </c>
      <c r="G438" s="29" t="s">
        <v>0</v>
      </c>
      <c r="H438" s="29" t="s">
        <v>0</v>
      </c>
      <c r="I438" s="29" t="s">
        <v>0</v>
      </c>
      <c r="J438" s="33">
        <v>647653.49</v>
      </c>
      <c r="K438" s="60">
        <f t="shared" si="42"/>
        <v>0</v>
      </c>
      <c r="L438" s="60">
        <f t="shared" si="42"/>
        <v>0</v>
      </c>
      <c r="M438" s="33">
        <f t="shared" si="42"/>
        <v>647653.49</v>
      </c>
    </row>
    <row r="439" spans="1:13" ht="25.5">
      <c r="A439" s="45" t="s">
        <v>40</v>
      </c>
      <c r="B439" s="29" t="s">
        <v>13</v>
      </c>
      <c r="C439" s="29" t="s">
        <v>228</v>
      </c>
      <c r="D439" s="29" t="s">
        <v>35</v>
      </c>
      <c r="E439" s="29" t="s">
        <v>300</v>
      </c>
      <c r="F439" s="29" t="s">
        <v>41</v>
      </c>
      <c r="G439" s="29" t="s">
        <v>0</v>
      </c>
      <c r="H439" s="29" t="s">
        <v>0</v>
      </c>
      <c r="I439" s="29" t="s">
        <v>0</v>
      </c>
      <c r="J439" s="33">
        <v>647653.49</v>
      </c>
      <c r="K439" s="60">
        <f t="shared" si="42"/>
        <v>0</v>
      </c>
      <c r="L439" s="60">
        <f t="shared" si="42"/>
        <v>0</v>
      </c>
      <c r="M439" s="33">
        <f t="shared" si="42"/>
        <v>647653.49</v>
      </c>
    </row>
    <row r="440" spans="1:13">
      <c r="A440" s="45" t="s">
        <v>48</v>
      </c>
      <c r="B440" s="29" t="s">
        <v>13</v>
      </c>
      <c r="C440" s="29" t="s">
        <v>228</v>
      </c>
      <c r="D440" s="29" t="s">
        <v>35</v>
      </c>
      <c r="E440" s="29" t="s">
        <v>300</v>
      </c>
      <c r="F440" s="29" t="s">
        <v>49</v>
      </c>
      <c r="G440" s="29" t="s">
        <v>0</v>
      </c>
      <c r="H440" s="29" t="s">
        <v>0</v>
      </c>
      <c r="I440" s="29" t="s">
        <v>0</v>
      </c>
      <c r="J440" s="33">
        <v>647653.49</v>
      </c>
      <c r="K440" s="60">
        <f t="shared" si="42"/>
        <v>0</v>
      </c>
      <c r="L440" s="60">
        <f t="shared" si="42"/>
        <v>0</v>
      </c>
      <c r="M440" s="33">
        <f t="shared" si="42"/>
        <v>647653.49</v>
      </c>
    </row>
    <row r="441" spans="1:13" ht="25.5">
      <c r="A441" s="21" t="s">
        <v>88</v>
      </c>
      <c r="B441" s="77" t="s">
        <v>13</v>
      </c>
      <c r="C441" s="77" t="s">
        <v>228</v>
      </c>
      <c r="D441" s="77" t="s">
        <v>35</v>
      </c>
      <c r="E441" s="77" t="s">
        <v>300</v>
      </c>
      <c r="F441" s="77" t="s">
        <v>49</v>
      </c>
      <c r="G441" s="77" t="s">
        <v>89</v>
      </c>
      <c r="H441" s="77" t="s">
        <v>0</v>
      </c>
      <c r="I441" s="77" t="s">
        <v>0</v>
      </c>
      <c r="J441" s="33">
        <v>647653.49</v>
      </c>
      <c r="K441" s="60">
        <f t="shared" si="42"/>
        <v>0</v>
      </c>
      <c r="L441" s="60">
        <f t="shared" si="42"/>
        <v>0</v>
      </c>
      <c r="M441" s="33">
        <f t="shared" si="42"/>
        <v>647653.49</v>
      </c>
    </row>
    <row r="442" spans="1:13">
      <c r="A442" s="21" t="s">
        <v>118</v>
      </c>
      <c r="B442" s="77" t="s">
        <v>13</v>
      </c>
      <c r="C442" s="77" t="s">
        <v>228</v>
      </c>
      <c r="D442" s="77" t="s">
        <v>35</v>
      </c>
      <c r="E442" s="77" t="s">
        <v>300</v>
      </c>
      <c r="F442" s="77" t="s">
        <v>49</v>
      </c>
      <c r="G442" s="77" t="s">
        <v>89</v>
      </c>
      <c r="H442" s="77" t="s">
        <v>0</v>
      </c>
      <c r="I442" s="77" t="s">
        <v>119</v>
      </c>
      <c r="J442" s="36">
        <v>647653.49</v>
      </c>
      <c r="K442" s="63"/>
      <c r="L442" s="63"/>
      <c r="M442" s="30">
        <f>J442+K442+L442</f>
        <v>647653.49</v>
      </c>
    </row>
    <row r="443" spans="1:13">
      <c r="A443" s="21" t="s">
        <v>66</v>
      </c>
      <c r="B443" s="77" t="s">
        <v>13</v>
      </c>
      <c r="C443" s="77" t="s">
        <v>228</v>
      </c>
      <c r="D443" s="77" t="s">
        <v>35</v>
      </c>
      <c r="E443" s="77" t="s">
        <v>300</v>
      </c>
      <c r="F443" s="77" t="s">
        <v>49</v>
      </c>
      <c r="G443" s="77" t="s">
        <v>67</v>
      </c>
      <c r="H443" s="77" t="s">
        <v>0</v>
      </c>
      <c r="I443" s="77" t="s">
        <v>0</v>
      </c>
      <c r="J443" s="36">
        <v>0</v>
      </c>
      <c r="K443" s="62">
        <f>K444</f>
        <v>0</v>
      </c>
      <c r="L443" s="62">
        <f>L444</f>
        <v>0</v>
      </c>
      <c r="M443" s="36">
        <f>M444</f>
        <v>0</v>
      </c>
    </row>
    <row r="444" spans="1:13">
      <c r="A444" s="21" t="s">
        <v>122</v>
      </c>
      <c r="B444" s="77" t="s">
        <v>13</v>
      </c>
      <c r="C444" s="77" t="s">
        <v>228</v>
      </c>
      <c r="D444" s="77" t="s">
        <v>35</v>
      </c>
      <c r="E444" s="77" t="s">
        <v>300</v>
      </c>
      <c r="F444" s="77" t="s">
        <v>49</v>
      </c>
      <c r="G444" s="77" t="s">
        <v>67</v>
      </c>
      <c r="H444" s="77" t="s">
        <v>0</v>
      </c>
      <c r="I444" s="77" t="s">
        <v>123</v>
      </c>
      <c r="J444" s="36">
        <v>0</v>
      </c>
      <c r="K444" s="63"/>
      <c r="L444" s="63"/>
      <c r="M444" s="30">
        <f>J444+K444+L444</f>
        <v>0</v>
      </c>
    </row>
    <row r="445" spans="1:13" ht="25.5">
      <c r="A445" s="45" t="s">
        <v>301</v>
      </c>
      <c r="B445" s="29" t="s">
        <v>13</v>
      </c>
      <c r="C445" s="29" t="s">
        <v>228</v>
      </c>
      <c r="D445" s="29" t="s">
        <v>35</v>
      </c>
      <c r="E445" s="29" t="s">
        <v>302</v>
      </c>
      <c r="F445" s="29" t="s">
        <v>0</v>
      </c>
      <c r="G445" s="29" t="s">
        <v>0</v>
      </c>
      <c r="H445" s="29" t="s">
        <v>0</v>
      </c>
      <c r="I445" s="29" t="s">
        <v>0</v>
      </c>
      <c r="J445" s="33">
        <v>30267443.289999999</v>
      </c>
      <c r="K445" s="60">
        <f t="shared" ref="K445:M447" si="43">K446</f>
        <v>0</v>
      </c>
      <c r="L445" s="60">
        <f t="shared" si="43"/>
        <v>-300</v>
      </c>
      <c r="M445" s="33">
        <f t="shared" si="43"/>
        <v>30267143.289999999</v>
      </c>
    </row>
    <row r="446" spans="1:13" ht="25.5">
      <c r="A446" s="45" t="s">
        <v>38</v>
      </c>
      <c r="B446" s="29" t="s">
        <v>13</v>
      </c>
      <c r="C446" s="29" t="s">
        <v>228</v>
      </c>
      <c r="D446" s="29" t="s">
        <v>35</v>
      </c>
      <c r="E446" s="29" t="s">
        <v>302</v>
      </c>
      <c r="F446" s="29" t="s">
        <v>39</v>
      </c>
      <c r="G446" s="29" t="s">
        <v>0</v>
      </c>
      <c r="H446" s="29" t="s">
        <v>0</v>
      </c>
      <c r="I446" s="29" t="s">
        <v>0</v>
      </c>
      <c r="J446" s="33">
        <v>30267443.289999999</v>
      </c>
      <c r="K446" s="60">
        <f t="shared" si="43"/>
        <v>0</v>
      </c>
      <c r="L446" s="54">
        <f t="shared" si="43"/>
        <v>-300</v>
      </c>
      <c r="M446" s="33">
        <f t="shared" si="43"/>
        <v>30267143.289999999</v>
      </c>
    </row>
    <row r="447" spans="1:13" ht="25.5">
      <c r="A447" s="97" t="s">
        <v>40</v>
      </c>
      <c r="B447" s="98" t="s">
        <v>13</v>
      </c>
      <c r="C447" s="98" t="s">
        <v>228</v>
      </c>
      <c r="D447" s="98" t="s">
        <v>35</v>
      </c>
      <c r="E447" s="98" t="s">
        <v>302</v>
      </c>
      <c r="F447" s="98" t="s">
        <v>41</v>
      </c>
      <c r="G447" s="98" t="s">
        <v>0</v>
      </c>
      <c r="H447" s="98" t="s">
        <v>0</v>
      </c>
      <c r="I447" s="98" t="s">
        <v>0</v>
      </c>
      <c r="J447" s="42">
        <v>30267443.289999999</v>
      </c>
      <c r="K447" s="67">
        <f t="shared" si="43"/>
        <v>0</v>
      </c>
      <c r="L447" s="67">
        <f t="shared" si="43"/>
        <v>-300</v>
      </c>
      <c r="M447" s="33">
        <f t="shared" si="43"/>
        <v>30267143.289999999</v>
      </c>
    </row>
    <row r="448" spans="1:13">
      <c r="A448" s="3" t="s">
        <v>48</v>
      </c>
      <c r="B448" s="4" t="s">
        <v>13</v>
      </c>
      <c r="C448" s="4" t="s">
        <v>228</v>
      </c>
      <c r="D448" s="4" t="s">
        <v>35</v>
      </c>
      <c r="E448" s="4" t="s">
        <v>302</v>
      </c>
      <c r="F448" s="4" t="s">
        <v>49</v>
      </c>
      <c r="G448" s="4" t="s">
        <v>0</v>
      </c>
      <c r="H448" s="4" t="s">
        <v>0</v>
      </c>
      <c r="I448" s="4" t="s">
        <v>0</v>
      </c>
      <c r="J448" s="24">
        <v>30267443.289999999</v>
      </c>
      <c r="K448" s="57">
        <f>K450+K457+K459+K449+K458</f>
        <v>0</v>
      </c>
      <c r="L448" s="57">
        <f>L450+L457+L459+L449+L458</f>
        <v>-300</v>
      </c>
      <c r="M448" s="57">
        <f>M450+M457+M459+M449+M458</f>
        <v>30267143.289999999</v>
      </c>
    </row>
    <row r="449" spans="1:13">
      <c r="A449" s="49" t="s">
        <v>416</v>
      </c>
      <c r="B449" s="72" t="s">
        <v>13</v>
      </c>
      <c r="C449" s="72" t="s">
        <v>228</v>
      </c>
      <c r="D449" s="72" t="s">
        <v>35</v>
      </c>
      <c r="E449" s="72" t="s">
        <v>302</v>
      </c>
      <c r="F449" s="72" t="s">
        <v>49</v>
      </c>
      <c r="G449" s="72">
        <v>225</v>
      </c>
      <c r="H449" s="88"/>
      <c r="I449" s="139">
        <v>1105</v>
      </c>
      <c r="J449" s="89">
        <v>580000</v>
      </c>
      <c r="K449" s="114"/>
      <c r="L449" s="159">
        <v>-300</v>
      </c>
      <c r="M449" s="30">
        <f>J449+K449+L449</f>
        <v>579700</v>
      </c>
    </row>
    <row r="450" spans="1:13">
      <c r="A450" s="5" t="s">
        <v>66</v>
      </c>
      <c r="B450" s="72" t="s">
        <v>13</v>
      </c>
      <c r="C450" s="72" t="s">
        <v>228</v>
      </c>
      <c r="D450" s="72" t="s">
        <v>35</v>
      </c>
      <c r="E450" s="72" t="s">
        <v>302</v>
      </c>
      <c r="F450" s="72" t="s">
        <v>49</v>
      </c>
      <c r="G450" s="72">
        <v>226</v>
      </c>
      <c r="H450" s="72" t="s">
        <v>0</v>
      </c>
      <c r="I450" s="72" t="s">
        <v>0</v>
      </c>
      <c r="J450" s="40">
        <v>25603681.07</v>
      </c>
      <c r="K450" s="137">
        <f>K452+K451</f>
        <v>0</v>
      </c>
      <c r="L450" s="137">
        <f>L452+L451</f>
        <v>-406040.61</v>
      </c>
      <c r="M450" s="62">
        <f>M452+M451</f>
        <v>25197640.460000001</v>
      </c>
    </row>
    <row r="451" spans="1:13">
      <c r="A451" s="136" t="s">
        <v>415</v>
      </c>
      <c r="B451" s="77" t="s">
        <v>13</v>
      </c>
      <c r="C451" s="77" t="s">
        <v>228</v>
      </c>
      <c r="D451" s="77" t="s">
        <v>35</v>
      </c>
      <c r="E451" s="77" t="s">
        <v>302</v>
      </c>
      <c r="F451" s="77" t="s">
        <v>49</v>
      </c>
      <c r="G451" s="77">
        <v>226</v>
      </c>
      <c r="H451" s="77" t="s">
        <v>0</v>
      </c>
      <c r="I451" s="77">
        <v>1130</v>
      </c>
      <c r="J451" s="36">
        <v>677854.56</v>
      </c>
      <c r="K451" s="62"/>
      <c r="L451" s="66"/>
      <c r="M451" s="30">
        <f>J451+K451+L451</f>
        <v>677854.56</v>
      </c>
    </row>
    <row r="452" spans="1:13">
      <c r="A452" s="5" t="s">
        <v>122</v>
      </c>
      <c r="B452" s="121" t="s">
        <v>13</v>
      </c>
      <c r="C452" s="138" t="s">
        <v>228</v>
      </c>
      <c r="D452" s="138" t="s">
        <v>35</v>
      </c>
      <c r="E452" s="138" t="s">
        <v>302</v>
      </c>
      <c r="F452" s="138" t="s">
        <v>49</v>
      </c>
      <c r="G452" s="138">
        <v>226</v>
      </c>
      <c r="H452" s="138" t="s">
        <v>0</v>
      </c>
      <c r="I452" s="138">
        <v>1140</v>
      </c>
      <c r="J452" s="83">
        <v>24925826.510000002</v>
      </c>
      <c r="K452" s="122"/>
      <c r="L452" s="133">
        <f>-406040.61</f>
        <v>-406040.61</v>
      </c>
      <c r="M452" s="30">
        <f>J452+K452+L452</f>
        <v>24519785.900000002</v>
      </c>
    </row>
    <row r="453" spans="1:13" hidden="1">
      <c r="A453" s="3" t="s">
        <v>186</v>
      </c>
      <c r="B453" s="38" t="s">
        <v>13</v>
      </c>
      <c r="C453" s="29" t="s">
        <v>228</v>
      </c>
      <c r="D453" s="29" t="s">
        <v>35</v>
      </c>
      <c r="E453" s="29" t="s">
        <v>302</v>
      </c>
      <c r="F453" s="29" t="s">
        <v>187</v>
      </c>
      <c r="G453" s="29" t="s">
        <v>0</v>
      </c>
      <c r="H453" s="29" t="s">
        <v>0</v>
      </c>
      <c r="I453" s="29" t="s">
        <v>0</v>
      </c>
      <c r="J453" s="33">
        <v>0</v>
      </c>
      <c r="K453" s="63"/>
      <c r="L453" s="58"/>
      <c r="M453" s="30">
        <f t="shared" ref="M453:M462" si="44">J453+K453+L453</f>
        <v>0</v>
      </c>
    </row>
    <row r="454" spans="1:13" ht="25.5" hidden="1">
      <c r="A454" s="3" t="s">
        <v>239</v>
      </c>
      <c r="B454" s="38" t="s">
        <v>13</v>
      </c>
      <c r="C454" s="29" t="s">
        <v>228</v>
      </c>
      <c r="D454" s="29" t="s">
        <v>35</v>
      </c>
      <c r="E454" s="29" t="s">
        <v>302</v>
      </c>
      <c r="F454" s="29" t="s">
        <v>240</v>
      </c>
      <c r="G454" s="29" t="s">
        <v>0</v>
      </c>
      <c r="H454" s="29" t="s">
        <v>0</v>
      </c>
      <c r="I454" s="29" t="s">
        <v>0</v>
      </c>
      <c r="J454" s="33">
        <v>0</v>
      </c>
      <c r="K454" s="63"/>
      <c r="L454" s="58"/>
      <c r="M454" s="30">
        <f t="shared" si="44"/>
        <v>0</v>
      </c>
    </row>
    <row r="455" spans="1:13" ht="76.5" hidden="1">
      <c r="A455" s="3" t="s">
        <v>303</v>
      </c>
      <c r="B455" s="38" t="s">
        <v>13</v>
      </c>
      <c r="C455" s="29" t="s">
        <v>228</v>
      </c>
      <c r="D455" s="29" t="s">
        <v>35</v>
      </c>
      <c r="E455" s="29" t="s">
        <v>302</v>
      </c>
      <c r="F455" s="29" t="s">
        <v>304</v>
      </c>
      <c r="G455" s="29" t="s">
        <v>0</v>
      </c>
      <c r="H455" s="29" t="s">
        <v>0</v>
      </c>
      <c r="I455" s="29" t="s">
        <v>0</v>
      </c>
      <c r="J455" s="33">
        <v>0</v>
      </c>
      <c r="K455" s="63"/>
      <c r="L455" s="58"/>
      <c r="M455" s="30">
        <f t="shared" si="44"/>
        <v>0</v>
      </c>
    </row>
    <row r="456" spans="1:13" ht="51" hidden="1">
      <c r="A456" s="5" t="s">
        <v>243</v>
      </c>
      <c r="B456" s="39" t="s">
        <v>13</v>
      </c>
      <c r="C456" s="77" t="s">
        <v>228</v>
      </c>
      <c r="D456" s="77" t="s">
        <v>35</v>
      </c>
      <c r="E456" s="77" t="s">
        <v>302</v>
      </c>
      <c r="F456" s="77" t="s">
        <v>304</v>
      </c>
      <c r="G456" s="77" t="s">
        <v>49</v>
      </c>
      <c r="H456" s="77" t="s">
        <v>0</v>
      </c>
      <c r="I456" s="77" t="s">
        <v>0</v>
      </c>
      <c r="J456" s="36">
        <v>0</v>
      </c>
      <c r="K456" s="64"/>
      <c r="L456" s="70"/>
      <c r="M456" s="30">
        <f t="shared" si="44"/>
        <v>0</v>
      </c>
    </row>
    <row r="457" spans="1:13" ht="25.5">
      <c r="A457" s="106" t="s">
        <v>401</v>
      </c>
      <c r="B457" s="123" t="s">
        <v>13</v>
      </c>
      <c r="C457" s="77" t="s">
        <v>228</v>
      </c>
      <c r="D457" s="77" t="s">
        <v>35</v>
      </c>
      <c r="E457" s="77" t="s">
        <v>302</v>
      </c>
      <c r="F457" s="77" t="s">
        <v>49</v>
      </c>
      <c r="G457" s="77">
        <v>310</v>
      </c>
      <c r="H457" s="77" t="s">
        <v>0</v>
      </c>
      <c r="I457" s="77">
        <v>1116</v>
      </c>
      <c r="J457" s="36">
        <v>3414762.2199999997</v>
      </c>
      <c r="K457" s="64"/>
      <c r="L457" s="70"/>
      <c r="M457" s="30">
        <f t="shared" si="44"/>
        <v>3414762.2199999997</v>
      </c>
    </row>
    <row r="458" spans="1:13" ht="25.5">
      <c r="A458" s="106" t="s">
        <v>420</v>
      </c>
      <c r="B458" s="123" t="s">
        <v>13</v>
      </c>
      <c r="C458" s="77" t="s">
        <v>228</v>
      </c>
      <c r="D458" s="77" t="s">
        <v>35</v>
      </c>
      <c r="E458" s="77" t="s">
        <v>302</v>
      </c>
      <c r="F458" s="77" t="s">
        <v>49</v>
      </c>
      <c r="G458" s="77">
        <v>344</v>
      </c>
      <c r="H458" s="77" t="s">
        <v>0</v>
      </c>
      <c r="I458" s="77">
        <v>1112</v>
      </c>
      <c r="J458" s="36">
        <v>600000</v>
      </c>
      <c r="K458" s="64"/>
      <c r="L458" s="70">
        <f>406040.61</f>
        <v>406040.61</v>
      </c>
      <c r="M458" s="41">
        <f t="shared" si="44"/>
        <v>1006040.61</v>
      </c>
    </row>
    <row r="459" spans="1:13" ht="25.5">
      <c r="A459" s="106" t="s">
        <v>395</v>
      </c>
      <c r="B459" s="123" t="s">
        <v>13</v>
      </c>
      <c r="C459" s="94" t="s">
        <v>228</v>
      </c>
      <c r="D459" s="94" t="s">
        <v>35</v>
      </c>
      <c r="E459" s="94" t="s">
        <v>302</v>
      </c>
      <c r="F459" s="94" t="s">
        <v>49</v>
      </c>
      <c r="G459" s="77">
        <v>346</v>
      </c>
      <c r="H459" s="77" t="s">
        <v>0</v>
      </c>
      <c r="I459" s="77">
        <v>1123</v>
      </c>
      <c r="J459" s="36">
        <v>69000</v>
      </c>
      <c r="K459" s="64"/>
      <c r="L459" s="64"/>
      <c r="M459" s="41">
        <f t="shared" si="44"/>
        <v>69000</v>
      </c>
    </row>
    <row r="460" spans="1:13" ht="63.75">
      <c r="A460" s="45" t="s">
        <v>407</v>
      </c>
      <c r="B460" s="77">
        <v>802</v>
      </c>
      <c r="C460" s="77" t="s">
        <v>228</v>
      </c>
      <c r="D460" s="77" t="s">
        <v>35</v>
      </c>
      <c r="E460" s="124" t="s">
        <v>408</v>
      </c>
      <c r="F460" s="77">
        <v>244</v>
      </c>
      <c r="G460" s="77">
        <v>226</v>
      </c>
      <c r="H460" s="21"/>
      <c r="I460" s="77">
        <v>1140</v>
      </c>
      <c r="J460" s="36">
        <v>190981</v>
      </c>
      <c r="K460" s="64"/>
      <c r="L460" s="64"/>
      <c r="M460" s="41">
        <f t="shared" si="44"/>
        <v>190981</v>
      </c>
    </row>
    <row r="461" spans="1:13" ht="63.75">
      <c r="A461" s="45" t="s">
        <v>407</v>
      </c>
      <c r="B461" s="77">
        <v>802</v>
      </c>
      <c r="C461" s="77" t="s">
        <v>228</v>
      </c>
      <c r="D461" s="77" t="s">
        <v>35</v>
      </c>
      <c r="E461" s="124" t="s">
        <v>408</v>
      </c>
      <c r="F461" s="77">
        <v>244</v>
      </c>
      <c r="G461" s="77">
        <v>310</v>
      </c>
      <c r="H461" s="21"/>
      <c r="I461" s="77">
        <v>1116</v>
      </c>
      <c r="J461" s="36">
        <v>4380000</v>
      </c>
      <c r="K461" s="63"/>
      <c r="L461" s="63">
        <f>-1500000</f>
        <v>-1500000</v>
      </c>
      <c r="M461" s="30">
        <f t="shared" si="44"/>
        <v>2880000</v>
      </c>
    </row>
    <row r="462" spans="1:13" ht="63.75">
      <c r="A462" s="45" t="s">
        <v>410</v>
      </c>
      <c r="B462" s="77">
        <v>802</v>
      </c>
      <c r="C462" s="77" t="s">
        <v>228</v>
      </c>
      <c r="D462" s="77" t="s">
        <v>35</v>
      </c>
      <c r="E462" s="124" t="s">
        <v>409</v>
      </c>
      <c r="F462" s="77">
        <v>244</v>
      </c>
      <c r="G462" s="77">
        <v>310</v>
      </c>
      <c r="H462" s="77"/>
      <c r="I462" s="77">
        <v>1116</v>
      </c>
      <c r="J462" s="36">
        <v>245160</v>
      </c>
      <c r="K462" s="63"/>
      <c r="L462" s="63">
        <v>-69130</v>
      </c>
      <c r="M462" s="30">
        <f t="shared" si="44"/>
        <v>176030</v>
      </c>
    </row>
    <row r="463" spans="1:13" ht="63.75">
      <c r="A463" s="97" t="s">
        <v>289</v>
      </c>
      <c r="B463" s="98" t="s">
        <v>13</v>
      </c>
      <c r="C463" s="98" t="s">
        <v>228</v>
      </c>
      <c r="D463" s="98" t="s">
        <v>35</v>
      </c>
      <c r="E463" s="98" t="s">
        <v>386</v>
      </c>
      <c r="F463" s="98" t="s">
        <v>0</v>
      </c>
      <c r="G463" s="98" t="s">
        <v>0</v>
      </c>
      <c r="H463" s="98" t="s">
        <v>0</v>
      </c>
      <c r="I463" s="98" t="s">
        <v>0</v>
      </c>
      <c r="J463" s="42">
        <v>50676470.589999996</v>
      </c>
      <c r="K463" s="67">
        <f t="shared" ref="K463:M465" si="45">K464</f>
        <v>0</v>
      </c>
      <c r="L463" s="67">
        <f t="shared" si="45"/>
        <v>2.9831426218152046E-9</v>
      </c>
      <c r="M463" s="33">
        <f t="shared" si="45"/>
        <v>50676470.589999996</v>
      </c>
    </row>
    <row r="464" spans="1:13" ht="25.5">
      <c r="A464" s="3" t="s">
        <v>38</v>
      </c>
      <c r="B464" s="4" t="s">
        <v>13</v>
      </c>
      <c r="C464" s="4" t="s">
        <v>228</v>
      </c>
      <c r="D464" s="4" t="s">
        <v>35</v>
      </c>
      <c r="E464" s="4" t="s">
        <v>386</v>
      </c>
      <c r="F464" s="4" t="s">
        <v>39</v>
      </c>
      <c r="G464" s="4" t="s">
        <v>0</v>
      </c>
      <c r="H464" s="4" t="s">
        <v>0</v>
      </c>
      <c r="I464" s="4" t="s">
        <v>0</v>
      </c>
      <c r="J464" s="24">
        <v>50676470.589999996</v>
      </c>
      <c r="K464" s="57">
        <f t="shared" si="45"/>
        <v>0</v>
      </c>
      <c r="L464" s="57">
        <f t="shared" si="45"/>
        <v>2.9831426218152046E-9</v>
      </c>
      <c r="M464" s="33">
        <f t="shared" si="45"/>
        <v>50676470.589999996</v>
      </c>
    </row>
    <row r="465" spans="1:14" ht="25.5">
      <c r="A465" s="3" t="s">
        <v>40</v>
      </c>
      <c r="B465" s="4" t="s">
        <v>13</v>
      </c>
      <c r="C465" s="4" t="s">
        <v>228</v>
      </c>
      <c r="D465" s="4" t="s">
        <v>35</v>
      </c>
      <c r="E465" s="4" t="s">
        <v>386</v>
      </c>
      <c r="F465" s="4" t="s">
        <v>41</v>
      </c>
      <c r="G465" s="4" t="s">
        <v>0</v>
      </c>
      <c r="H465" s="4" t="s">
        <v>0</v>
      </c>
      <c r="I465" s="4" t="s">
        <v>0</v>
      </c>
      <c r="J465" s="24">
        <v>50676470.589999996</v>
      </c>
      <c r="K465" s="57">
        <f t="shared" si="45"/>
        <v>0</v>
      </c>
      <c r="L465" s="57">
        <f t="shared" si="45"/>
        <v>2.9831426218152046E-9</v>
      </c>
      <c r="M465" s="33">
        <f t="shared" si="45"/>
        <v>50676470.589999996</v>
      </c>
    </row>
    <row r="466" spans="1:14">
      <c r="A466" s="3" t="s">
        <v>48</v>
      </c>
      <c r="B466" s="4" t="s">
        <v>13</v>
      </c>
      <c r="C466" s="4" t="s">
        <v>228</v>
      </c>
      <c r="D466" s="4" t="s">
        <v>35</v>
      </c>
      <c r="E466" s="4" t="s">
        <v>386</v>
      </c>
      <c r="F466" s="4" t="s">
        <v>49</v>
      </c>
      <c r="G466" s="4" t="s">
        <v>0</v>
      </c>
      <c r="H466" s="4" t="s">
        <v>0</v>
      </c>
      <c r="I466" s="4" t="s">
        <v>0</v>
      </c>
      <c r="J466" s="24">
        <v>50676470.589999996</v>
      </c>
      <c r="K466" s="57">
        <f>K467+K469+K471</f>
        <v>0</v>
      </c>
      <c r="L466" s="57">
        <f>L467+L469+L471</f>
        <v>2.9831426218152046E-9</v>
      </c>
      <c r="M466" s="57">
        <f>M467+M469+M471</f>
        <v>50676470.589999996</v>
      </c>
    </row>
    <row r="467" spans="1:14">
      <c r="A467" s="5" t="s">
        <v>66</v>
      </c>
      <c r="B467" s="6" t="s">
        <v>13</v>
      </c>
      <c r="C467" s="6" t="s">
        <v>228</v>
      </c>
      <c r="D467" s="6" t="s">
        <v>35</v>
      </c>
      <c r="E467" s="13" t="s">
        <v>386</v>
      </c>
      <c r="F467" s="6" t="s">
        <v>49</v>
      </c>
      <c r="G467" s="6">
        <v>226</v>
      </c>
      <c r="H467" s="6" t="s">
        <v>0</v>
      </c>
      <c r="I467" s="6" t="s">
        <v>0</v>
      </c>
      <c r="J467" s="27">
        <v>0</v>
      </c>
      <c r="K467" s="69">
        <f>K468</f>
        <v>0</v>
      </c>
      <c r="L467" s="69">
        <f>L468</f>
        <v>0</v>
      </c>
      <c r="M467" s="36">
        <f>M468</f>
        <v>0</v>
      </c>
    </row>
    <row r="468" spans="1:14">
      <c r="A468" s="5" t="s">
        <v>122</v>
      </c>
      <c r="B468" s="6" t="s">
        <v>13</v>
      </c>
      <c r="C468" s="6" t="s">
        <v>228</v>
      </c>
      <c r="D468" s="6" t="s">
        <v>35</v>
      </c>
      <c r="E468" s="13" t="s">
        <v>386</v>
      </c>
      <c r="F468" s="6" t="s">
        <v>49</v>
      </c>
      <c r="G468" s="6">
        <v>226</v>
      </c>
      <c r="H468" s="6" t="s">
        <v>0</v>
      </c>
      <c r="I468" s="6">
        <v>1140</v>
      </c>
      <c r="J468" s="27">
        <v>0</v>
      </c>
      <c r="K468" s="63"/>
      <c r="L468" s="58">
        <f>0-J468</f>
        <v>0</v>
      </c>
      <c r="M468" s="30">
        <f>J468+K468+L468</f>
        <v>0</v>
      </c>
    </row>
    <row r="469" spans="1:14">
      <c r="A469" s="5" t="s">
        <v>66</v>
      </c>
      <c r="B469" s="6" t="s">
        <v>13</v>
      </c>
      <c r="C469" s="6" t="s">
        <v>228</v>
      </c>
      <c r="D469" s="6" t="s">
        <v>35</v>
      </c>
      <c r="E469" s="149" t="s">
        <v>386</v>
      </c>
      <c r="F469" s="72" t="s">
        <v>49</v>
      </c>
      <c r="G469" s="72">
        <v>226</v>
      </c>
      <c r="H469" s="72" t="s">
        <v>0</v>
      </c>
      <c r="I469" s="72" t="s">
        <v>0</v>
      </c>
      <c r="J469" s="40">
        <v>47794117.599999994</v>
      </c>
      <c r="K469" s="69">
        <f>K470</f>
        <v>0</v>
      </c>
      <c r="L469" s="69">
        <f>L470</f>
        <v>2.9831426218152046E-9</v>
      </c>
      <c r="M469" s="36">
        <f>M470</f>
        <v>47794117.599999994</v>
      </c>
    </row>
    <row r="470" spans="1:14" ht="76.5">
      <c r="A470" s="5" t="s">
        <v>122</v>
      </c>
      <c r="B470" s="6" t="s">
        <v>13</v>
      </c>
      <c r="C470" s="6" t="s">
        <v>228</v>
      </c>
      <c r="D470" s="39" t="s">
        <v>35</v>
      </c>
      <c r="E470" s="90" t="s">
        <v>386</v>
      </c>
      <c r="F470" s="77" t="s">
        <v>49</v>
      </c>
      <c r="G470" s="77">
        <v>226</v>
      </c>
      <c r="H470" s="92" t="s">
        <v>404</v>
      </c>
      <c r="I470" s="77">
        <v>1140</v>
      </c>
      <c r="J470" s="36">
        <v>47794117.599999994</v>
      </c>
      <c r="K470" s="64"/>
      <c r="L470" s="70">
        <f>47862332.3-J470-68214.7</f>
        <v>2.9831426218152046E-9</v>
      </c>
      <c r="M470" s="41">
        <f>J470+K470+L470</f>
        <v>47794117.599999994</v>
      </c>
      <c r="N470" s="153"/>
    </row>
    <row r="471" spans="1:14" ht="76.5">
      <c r="A471" s="49" t="s">
        <v>419</v>
      </c>
      <c r="B471" s="6" t="s">
        <v>13</v>
      </c>
      <c r="C471" s="6" t="s">
        <v>228</v>
      </c>
      <c r="D471" s="39" t="s">
        <v>35</v>
      </c>
      <c r="E471" s="90" t="s">
        <v>386</v>
      </c>
      <c r="F471" s="77" t="s">
        <v>49</v>
      </c>
      <c r="G471" s="77">
        <v>344</v>
      </c>
      <c r="H471" s="92" t="s">
        <v>404</v>
      </c>
      <c r="I471" s="77">
        <v>1112</v>
      </c>
      <c r="J471" s="36">
        <v>2882352.99</v>
      </c>
      <c r="K471" s="64"/>
      <c r="L471" s="70"/>
      <c r="M471" s="41">
        <f>J471+K471+L471</f>
        <v>2882352.99</v>
      </c>
      <c r="N471" s="153"/>
    </row>
    <row r="472" spans="1:14" ht="25.5">
      <c r="A472" s="5" t="s">
        <v>412</v>
      </c>
      <c r="B472" s="6" t="s">
        <v>13</v>
      </c>
      <c r="C472" s="6" t="s">
        <v>228</v>
      </c>
      <c r="D472" s="6" t="s">
        <v>35</v>
      </c>
      <c r="E472" s="150">
        <v>9950091019</v>
      </c>
      <c r="F472" s="120">
        <v>244</v>
      </c>
      <c r="G472" s="120">
        <v>222</v>
      </c>
      <c r="H472" s="151"/>
      <c r="I472" s="121">
        <v>1125</v>
      </c>
      <c r="J472" s="83">
        <v>0</v>
      </c>
      <c r="K472" s="63"/>
      <c r="L472" s="63"/>
      <c r="M472" s="30">
        <f>J472+K472+L472</f>
        <v>0</v>
      </c>
    </row>
    <row r="473" spans="1:14">
      <c r="A473" s="9" t="s">
        <v>305</v>
      </c>
      <c r="B473" s="10" t="s">
        <v>13</v>
      </c>
      <c r="C473" s="10" t="s">
        <v>306</v>
      </c>
      <c r="D473" s="10" t="s">
        <v>0</v>
      </c>
      <c r="E473" s="10" t="s">
        <v>0</v>
      </c>
      <c r="F473" s="10" t="s">
        <v>0</v>
      </c>
      <c r="G473" s="10" t="s">
        <v>0</v>
      </c>
      <c r="H473" s="10" t="s">
        <v>0</v>
      </c>
      <c r="I473" s="10" t="s">
        <v>0</v>
      </c>
      <c r="J473" s="46">
        <v>2325000</v>
      </c>
      <c r="K473" s="71">
        <f t="shared" ref="K473:M476" si="46">K474</f>
        <v>250723.20000000001</v>
      </c>
      <c r="L473" s="71">
        <f t="shared" si="46"/>
        <v>0</v>
      </c>
      <c r="M473" s="128">
        <f t="shared" si="46"/>
        <v>2575723.2000000002</v>
      </c>
    </row>
    <row r="474" spans="1:14" ht="25.5">
      <c r="A474" s="3" t="s">
        <v>307</v>
      </c>
      <c r="B474" s="4" t="s">
        <v>13</v>
      </c>
      <c r="C474" s="4" t="s">
        <v>306</v>
      </c>
      <c r="D474" s="4" t="s">
        <v>306</v>
      </c>
      <c r="E474" s="4" t="s">
        <v>0</v>
      </c>
      <c r="F474" s="4" t="s">
        <v>0</v>
      </c>
      <c r="G474" s="4" t="s">
        <v>0</v>
      </c>
      <c r="H474" s="4" t="s">
        <v>0</v>
      </c>
      <c r="I474" s="4" t="s">
        <v>0</v>
      </c>
      <c r="J474" s="24">
        <v>2325000</v>
      </c>
      <c r="K474" s="57">
        <f t="shared" si="46"/>
        <v>250723.20000000001</v>
      </c>
      <c r="L474" s="57">
        <f t="shared" si="46"/>
        <v>0</v>
      </c>
      <c r="M474" s="33">
        <f t="shared" si="46"/>
        <v>2575723.2000000002</v>
      </c>
    </row>
    <row r="475" spans="1:14" ht="25.5">
      <c r="A475" s="3" t="s">
        <v>308</v>
      </c>
      <c r="B475" s="4" t="s">
        <v>13</v>
      </c>
      <c r="C475" s="4" t="s">
        <v>306</v>
      </c>
      <c r="D475" s="4" t="s">
        <v>306</v>
      </c>
      <c r="E475" s="4" t="s">
        <v>309</v>
      </c>
      <c r="F475" s="4" t="s">
        <v>0</v>
      </c>
      <c r="G475" s="4" t="s">
        <v>0</v>
      </c>
      <c r="H475" s="4" t="s">
        <v>0</v>
      </c>
      <c r="I475" s="4" t="s">
        <v>0</v>
      </c>
      <c r="J475" s="24">
        <v>2325000</v>
      </c>
      <c r="K475" s="57">
        <f t="shared" si="46"/>
        <v>250723.20000000001</v>
      </c>
      <c r="L475" s="57">
        <f t="shared" si="46"/>
        <v>0</v>
      </c>
      <c r="M475" s="33">
        <f t="shared" si="46"/>
        <v>2575723.2000000002</v>
      </c>
    </row>
    <row r="476" spans="1:14" ht="38.25">
      <c r="A476" s="3" t="s">
        <v>310</v>
      </c>
      <c r="B476" s="4" t="s">
        <v>13</v>
      </c>
      <c r="C476" s="4" t="s">
        <v>306</v>
      </c>
      <c r="D476" s="4" t="s">
        <v>306</v>
      </c>
      <c r="E476" s="4" t="s">
        <v>311</v>
      </c>
      <c r="F476" s="4" t="s">
        <v>0</v>
      </c>
      <c r="G476" s="4" t="s">
        <v>0</v>
      </c>
      <c r="H476" s="4" t="s">
        <v>0</v>
      </c>
      <c r="I476" s="4" t="s">
        <v>0</v>
      </c>
      <c r="J476" s="24">
        <v>2325000</v>
      </c>
      <c r="K476" s="57">
        <f t="shared" si="46"/>
        <v>250723.20000000001</v>
      </c>
      <c r="L476" s="57">
        <f t="shared" si="46"/>
        <v>0</v>
      </c>
      <c r="M476" s="33">
        <f t="shared" si="46"/>
        <v>2575723.2000000002</v>
      </c>
    </row>
    <row r="477" spans="1:14" ht="38.25">
      <c r="A477" s="3" t="s">
        <v>312</v>
      </c>
      <c r="B477" s="4" t="s">
        <v>13</v>
      </c>
      <c r="C477" s="4" t="s">
        <v>306</v>
      </c>
      <c r="D477" s="4" t="s">
        <v>306</v>
      </c>
      <c r="E477" s="4" t="s">
        <v>313</v>
      </c>
      <c r="F477" s="4" t="s">
        <v>0</v>
      </c>
      <c r="G477" s="4" t="s">
        <v>0</v>
      </c>
      <c r="H477" s="4" t="s">
        <v>0</v>
      </c>
      <c r="I477" s="4" t="s">
        <v>0</v>
      </c>
      <c r="J477" s="24">
        <v>2325000</v>
      </c>
      <c r="K477" s="57">
        <f>K478+K491</f>
        <v>250723.20000000001</v>
      </c>
      <c r="L477" s="57">
        <f>L478+L491</f>
        <v>0</v>
      </c>
      <c r="M477" s="33">
        <f>M478+M491</f>
        <v>2575723.2000000002</v>
      </c>
    </row>
    <row r="478" spans="1:14" ht="25.5">
      <c r="A478" s="3" t="s">
        <v>38</v>
      </c>
      <c r="B478" s="4" t="s">
        <v>13</v>
      </c>
      <c r="C478" s="4" t="s">
        <v>306</v>
      </c>
      <c r="D478" s="4" t="s">
        <v>306</v>
      </c>
      <c r="E478" s="4" t="s">
        <v>313</v>
      </c>
      <c r="F478" s="4" t="s">
        <v>39</v>
      </c>
      <c r="G478" s="4" t="s">
        <v>0</v>
      </c>
      <c r="H478" s="4" t="s">
        <v>0</v>
      </c>
      <c r="I478" s="4" t="s">
        <v>0</v>
      </c>
      <c r="J478" s="24">
        <v>1475000</v>
      </c>
      <c r="K478" s="57">
        <f t="shared" ref="K478:M479" si="47">K479</f>
        <v>250723.20000000001</v>
      </c>
      <c r="L478" s="57">
        <f t="shared" si="47"/>
        <v>0</v>
      </c>
      <c r="M478" s="33">
        <f t="shared" si="47"/>
        <v>1725723.2</v>
      </c>
    </row>
    <row r="479" spans="1:14" ht="25.5">
      <c r="A479" s="3" t="s">
        <v>40</v>
      </c>
      <c r="B479" s="4" t="s">
        <v>13</v>
      </c>
      <c r="C479" s="4" t="s">
        <v>306</v>
      </c>
      <c r="D479" s="4" t="s">
        <v>306</v>
      </c>
      <c r="E479" s="4" t="s">
        <v>313</v>
      </c>
      <c r="F479" s="4" t="s">
        <v>41</v>
      </c>
      <c r="G479" s="4" t="s">
        <v>0</v>
      </c>
      <c r="H479" s="4" t="s">
        <v>0</v>
      </c>
      <c r="I479" s="4" t="s">
        <v>0</v>
      </c>
      <c r="J479" s="24">
        <v>1475000</v>
      </c>
      <c r="K479" s="57">
        <f t="shared" si="47"/>
        <v>250723.20000000001</v>
      </c>
      <c r="L479" s="57">
        <f t="shared" si="47"/>
        <v>0</v>
      </c>
      <c r="M479" s="33">
        <f t="shared" si="47"/>
        <v>1725723.2</v>
      </c>
    </row>
    <row r="480" spans="1:14">
      <c r="A480" s="3" t="s">
        <v>48</v>
      </c>
      <c r="B480" s="4" t="s">
        <v>13</v>
      </c>
      <c r="C480" s="4" t="s">
        <v>306</v>
      </c>
      <c r="D480" s="4" t="s">
        <v>306</v>
      </c>
      <c r="E480" s="4" t="s">
        <v>313</v>
      </c>
      <c r="F480" s="4" t="s">
        <v>49</v>
      </c>
      <c r="G480" s="4" t="s">
        <v>0</v>
      </c>
      <c r="H480" s="4" t="s">
        <v>0</v>
      </c>
      <c r="I480" s="4" t="s">
        <v>0</v>
      </c>
      <c r="J480" s="24">
        <v>1475000</v>
      </c>
      <c r="K480" s="57">
        <f>K481+K483+K485+K487+K489</f>
        <v>250723.20000000001</v>
      </c>
      <c r="L480" s="57">
        <f>L481+L483+L485+L487+L489</f>
        <v>0</v>
      </c>
      <c r="M480" s="33">
        <f>M481+M483+M485+M487+M489</f>
        <v>1725723.2</v>
      </c>
    </row>
    <row r="481" spans="1:13">
      <c r="A481" s="5" t="s">
        <v>100</v>
      </c>
      <c r="B481" s="6" t="s">
        <v>13</v>
      </c>
      <c r="C481" s="6" t="s">
        <v>306</v>
      </c>
      <c r="D481" s="6" t="s">
        <v>306</v>
      </c>
      <c r="E481" s="6" t="s">
        <v>313</v>
      </c>
      <c r="F481" s="6" t="s">
        <v>49</v>
      </c>
      <c r="G481" s="6" t="s">
        <v>101</v>
      </c>
      <c r="H481" s="6" t="s">
        <v>0</v>
      </c>
      <c r="I481" s="6" t="s">
        <v>0</v>
      </c>
      <c r="J481" s="27">
        <v>0</v>
      </c>
      <c r="K481" s="69">
        <f>K482</f>
        <v>0</v>
      </c>
      <c r="L481" s="69">
        <f>L482</f>
        <v>0</v>
      </c>
      <c r="M481" s="36">
        <f>M482</f>
        <v>0</v>
      </c>
    </row>
    <row r="482" spans="1:13" ht="25.5">
      <c r="A482" s="5" t="s">
        <v>102</v>
      </c>
      <c r="B482" s="6" t="s">
        <v>13</v>
      </c>
      <c r="C482" s="6" t="s">
        <v>306</v>
      </c>
      <c r="D482" s="6" t="s">
        <v>306</v>
      </c>
      <c r="E482" s="6" t="s">
        <v>313</v>
      </c>
      <c r="F482" s="6" t="s">
        <v>49</v>
      </c>
      <c r="G482" s="6" t="s">
        <v>101</v>
      </c>
      <c r="H482" s="6" t="s">
        <v>0</v>
      </c>
      <c r="I482" s="6" t="s">
        <v>103</v>
      </c>
      <c r="J482" s="27">
        <v>0</v>
      </c>
      <c r="K482" s="63"/>
      <c r="L482" s="58"/>
      <c r="M482" s="30">
        <f>J482+K482+L482</f>
        <v>0</v>
      </c>
    </row>
    <row r="483" spans="1:13">
      <c r="A483" s="5" t="s">
        <v>66</v>
      </c>
      <c r="B483" s="6" t="s">
        <v>13</v>
      </c>
      <c r="C483" s="6" t="s">
        <v>306</v>
      </c>
      <c r="D483" s="6" t="s">
        <v>306</v>
      </c>
      <c r="E483" s="6" t="s">
        <v>313</v>
      </c>
      <c r="F483" s="6" t="s">
        <v>49</v>
      </c>
      <c r="G483" s="6" t="s">
        <v>67</v>
      </c>
      <c r="H483" s="6" t="s">
        <v>0</v>
      </c>
      <c r="I483" s="6" t="s">
        <v>0</v>
      </c>
      <c r="J483" s="27">
        <v>939000</v>
      </c>
      <c r="K483" s="69">
        <f>K484</f>
        <v>250723.20000000001</v>
      </c>
      <c r="L483" s="69">
        <f>L484</f>
        <v>0</v>
      </c>
      <c r="M483" s="36">
        <f>M484</f>
        <v>1189723.2</v>
      </c>
    </row>
    <row r="484" spans="1:13">
      <c r="A484" s="5" t="s">
        <v>122</v>
      </c>
      <c r="B484" s="6" t="s">
        <v>13</v>
      </c>
      <c r="C484" s="6" t="s">
        <v>306</v>
      </c>
      <c r="D484" s="6" t="s">
        <v>306</v>
      </c>
      <c r="E484" s="6" t="s">
        <v>313</v>
      </c>
      <c r="F484" s="6" t="s">
        <v>49</v>
      </c>
      <c r="G484" s="6" t="s">
        <v>67</v>
      </c>
      <c r="H484" s="6" t="s">
        <v>0</v>
      </c>
      <c r="I484" s="6" t="s">
        <v>123</v>
      </c>
      <c r="J484" s="27">
        <v>939000</v>
      </c>
      <c r="K484" s="156">
        <v>250723.20000000001</v>
      </c>
      <c r="L484" s="58">
        <f>939000-J484</f>
        <v>0</v>
      </c>
      <c r="M484" s="30">
        <f>J484+K484+L484</f>
        <v>1189723.2</v>
      </c>
    </row>
    <row r="485" spans="1:13">
      <c r="A485" s="5" t="s">
        <v>94</v>
      </c>
      <c r="B485" s="6" t="s">
        <v>13</v>
      </c>
      <c r="C485" s="6" t="s">
        <v>306</v>
      </c>
      <c r="D485" s="6" t="s">
        <v>306</v>
      </c>
      <c r="E485" s="6" t="s">
        <v>313</v>
      </c>
      <c r="F485" s="6" t="s">
        <v>49</v>
      </c>
      <c r="G485" s="6" t="s">
        <v>95</v>
      </c>
      <c r="H485" s="6" t="s">
        <v>0</v>
      </c>
      <c r="I485" s="6" t="s">
        <v>0</v>
      </c>
      <c r="J485" s="27">
        <v>41000</v>
      </c>
      <c r="K485" s="69">
        <f>K486</f>
        <v>0</v>
      </c>
      <c r="L485" s="69">
        <f>L486</f>
        <v>0</v>
      </c>
      <c r="M485" s="36">
        <f>M486</f>
        <v>41000</v>
      </c>
    </row>
    <row r="486" spans="1:13">
      <c r="A486" s="5" t="s">
        <v>128</v>
      </c>
      <c r="B486" s="6" t="s">
        <v>13</v>
      </c>
      <c r="C486" s="6" t="s">
        <v>306</v>
      </c>
      <c r="D486" s="6" t="s">
        <v>306</v>
      </c>
      <c r="E486" s="6" t="s">
        <v>313</v>
      </c>
      <c r="F486" s="6" t="s">
        <v>49</v>
      </c>
      <c r="G486" s="6" t="s">
        <v>95</v>
      </c>
      <c r="H486" s="6" t="s">
        <v>0</v>
      </c>
      <c r="I486" s="6" t="s">
        <v>97</v>
      </c>
      <c r="J486" s="27">
        <v>41000</v>
      </c>
      <c r="K486" s="63"/>
      <c r="L486" s="58">
        <f>41000-J486</f>
        <v>0</v>
      </c>
      <c r="M486" s="30">
        <f>J486+K486+L486</f>
        <v>41000</v>
      </c>
    </row>
    <row r="487" spans="1:13" ht="25.5">
      <c r="A487" s="5" t="s">
        <v>44</v>
      </c>
      <c r="B487" s="6" t="s">
        <v>13</v>
      </c>
      <c r="C487" s="6" t="s">
        <v>306</v>
      </c>
      <c r="D487" s="6" t="s">
        <v>306</v>
      </c>
      <c r="E487" s="6" t="s">
        <v>313</v>
      </c>
      <c r="F487" s="6" t="s">
        <v>49</v>
      </c>
      <c r="G487" s="6" t="s">
        <v>45</v>
      </c>
      <c r="H487" s="6" t="s">
        <v>0</v>
      </c>
      <c r="I487" s="6" t="s">
        <v>0</v>
      </c>
      <c r="J487" s="27">
        <v>60000</v>
      </c>
      <c r="K487" s="69">
        <f>K488</f>
        <v>0</v>
      </c>
      <c r="L487" s="69">
        <f>L488</f>
        <v>0</v>
      </c>
      <c r="M487" s="36">
        <f>M488</f>
        <v>60000</v>
      </c>
    </row>
    <row r="488" spans="1:13" ht="25.5">
      <c r="A488" s="5" t="s">
        <v>46</v>
      </c>
      <c r="B488" s="6" t="s">
        <v>13</v>
      </c>
      <c r="C488" s="6" t="s">
        <v>306</v>
      </c>
      <c r="D488" s="6" t="s">
        <v>306</v>
      </c>
      <c r="E488" s="6" t="s">
        <v>313</v>
      </c>
      <c r="F488" s="6" t="s">
        <v>49</v>
      </c>
      <c r="G488" s="6" t="s">
        <v>45</v>
      </c>
      <c r="H488" s="6" t="s">
        <v>0</v>
      </c>
      <c r="I488" s="6" t="s">
        <v>47</v>
      </c>
      <c r="J488" s="27">
        <v>60000</v>
      </c>
      <c r="K488" s="63"/>
      <c r="L488" s="58"/>
      <c r="M488" s="30">
        <f>J488+K488+L488</f>
        <v>60000</v>
      </c>
    </row>
    <row r="489" spans="1:13" ht="38.25">
      <c r="A489" s="5" t="s">
        <v>54</v>
      </c>
      <c r="B489" s="6" t="s">
        <v>13</v>
      </c>
      <c r="C489" s="6" t="s">
        <v>306</v>
      </c>
      <c r="D489" s="6" t="s">
        <v>306</v>
      </c>
      <c r="E489" s="6" t="s">
        <v>313</v>
      </c>
      <c r="F489" s="6" t="s">
        <v>49</v>
      </c>
      <c r="G489" s="6" t="s">
        <v>55</v>
      </c>
      <c r="H489" s="6" t="s">
        <v>0</v>
      </c>
      <c r="I489" s="6" t="s">
        <v>0</v>
      </c>
      <c r="J489" s="27">
        <v>435000</v>
      </c>
      <c r="K489" s="69">
        <f>K490</f>
        <v>0</v>
      </c>
      <c r="L489" s="69">
        <f>L490</f>
        <v>0</v>
      </c>
      <c r="M489" s="36">
        <f>M490</f>
        <v>435000</v>
      </c>
    </row>
    <row r="490" spans="1:13" ht="25.5">
      <c r="A490" s="5" t="s">
        <v>206</v>
      </c>
      <c r="B490" s="6" t="s">
        <v>13</v>
      </c>
      <c r="C490" s="6" t="s">
        <v>306</v>
      </c>
      <c r="D490" s="6" t="s">
        <v>306</v>
      </c>
      <c r="E490" s="6" t="s">
        <v>313</v>
      </c>
      <c r="F490" s="6" t="s">
        <v>49</v>
      </c>
      <c r="G490" s="6" t="s">
        <v>55</v>
      </c>
      <c r="H490" s="6" t="s">
        <v>0</v>
      </c>
      <c r="I490" s="6" t="s">
        <v>57</v>
      </c>
      <c r="J490" s="27">
        <v>435000</v>
      </c>
      <c r="K490" s="63"/>
      <c r="L490" s="58"/>
      <c r="M490" s="30">
        <f>J490+K490+L490</f>
        <v>435000</v>
      </c>
    </row>
    <row r="491" spans="1:13" ht="25.5">
      <c r="A491" s="3" t="s">
        <v>137</v>
      </c>
      <c r="B491" s="4" t="s">
        <v>13</v>
      </c>
      <c r="C491" s="4" t="s">
        <v>306</v>
      </c>
      <c r="D491" s="4" t="s">
        <v>306</v>
      </c>
      <c r="E491" s="4" t="s">
        <v>313</v>
      </c>
      <c r="F491" s="4" t="s">
        <v>138</v>
      </c>
      <c r="G491" s="4" t="s">
        <v>0</v>
      </c>
      <c r="H491" s="4" t="s">
        <v>0</v>
      </c>
      <c r="I491" s="4" t="s">
        <v>0</v>
      </c>
      <c r="J491" s="24">
        <v>850000</v>
      </c>
      <c r="K491" s="57">
        <f t="shared" ref="K491:M494" si="48">K492</f>
        <v>0</v>
      </c>
      <c r="L491" s="57">
        <f t="shared" si="48"/>
        <v>0</v>
      </c>
      <c r="M491" s="33">
        <f t="shared" si="48"/>
        <v>850000</v>
      </c>
    </row>
    <row r="492" spans="1:13">
      <c r="A492" s="3" t="s">
        <v>314</v>
      </c>
      <c r="B492" s="4" t="s">
        <v>13</v>
      </c>
      <c r="C492" s="4" t="s">
        <v>306</v>
      </c>
      <c r="D492" s="4" t="s">
        <v>306</v>
      </c>
      <c r="E492" s="4" t="s">
        <v>313</v>
      </c>
      <c r="F492" s="4" t="s">
        <v>315</v>
      </c>
      <c r="G492" s="4" t="s">
        <v>0</v>
      </c>
      <c r="H492" s="4" t="s">
        <v>0</v>
      </c>
      <c r="I492" s="4" t="s">
        <v>0</v>
      </c>
      <c r="J492" s="24">
        <v>850000</v>
      </c>
      <c r="K492" s="57">
        <f t="shared" si="48"/>
        <v>0</v>
      </c>
      <c r="L492" s="57">
        <f t="shared" si="48"/>
        <v>0</v>
      </c>
      <c r="M492" s="33">
        <f t="shared" si="48"/>
        <v>850000</v>
      </c>
    </row>
    <row r="493" spans="1:13">
      <c r="A493" s="3" t="s">
        <v>314</v>
      </c>
      <c r="B493" s="4" t="s">
        <v>13</v>
      </c>
      <c r="C493" s="4" t="s">
        <v>306</v>
      </c>
      <c r="D493" s="4" t="s">
        <v>306</v>
      </c>
      <c r="E493" s="4" t="s">
        <v>313</v>
      </c>
      <c r="F493" s="4" t="s">
        <v>315</v>
      </c>
      <c r="G493" s="4" t="s">
        <v>0</v>
      </c>
      <c r="H493" s="4" t="s">
        <v>0</v>
      </c>
      <c r="I493" s="4" t="s">
        <v>0</v>
      </c>
      <c r="J493" s="24">
        <v>850000</v>
      </c>
      <c r="K493" s="57">
        <f t="shared" si="48"/>
        <v>0</v>
      </c>
      <c r="L493" s="57">
        <f t="shared" si="48"/>
        <v>0</v>
      </c>
      <c r="M493" s="33">
        <f t="shared" si="48"/>
        <v>850000</v>
      </c>
    </row>
    <row r="494" spans="1:13" ht="25.5">
      <c r="A494" s="5" t="s">
        <v>179</v>
      </c>
      <c r="B494" s="6" t="s">
        <v>13</v>
      </c>
      <c r="C494" s="6" t="s">
        <v>306</v>
      </c>
      <c r="D494" s="6" t="s">
        <v>306</v>
      </c>
      <c r="E494" s="6" t="s">
        <v>313</v>
      </c>
      <c r="F494" s="6" t="s">
        <v>315</v>
      </c>
      <c r="G494" s="6" t="s">
        <v>180</v>
      </c>
      <c r="H494" s="6" t="s">
        <v>0</v>
      </c>
      <c r="I494" s="6" t="s">
        <v>0</v>
      </c>
      <c r="J494" s="27">
        <v>850000</v>
      </c>
      <c r="K494" s="69">
        <f t="shared" si="48"/>
        <v>0</v>
      </c>
      <c r="L494" s="69">
        <f t="shared" si="48"/>
        <v>0</v>
      </c>
      <c r="M494" s="36">
        <f t="shared" si="48"/>
        <v>850000</v>
      </c>
    </row>
    <row r="495" spans="1:13">
      <c r="A495" s="5" t="s">
        <v>181</v>
      </c>
      <c r="B495" s="6" t="s">
        <v>13</v>
      </c>
      <c r="C495" s="6" t="s">
        <v>306</v>
      </c>
      <c r="D495" s="6" t="s">
        <v>306</v>
      </c>
      <c r="E495" s="6" t="s">
        <v>313</v>
      </c>
      <c r="F495" s="6" t="s">
        <v>315</v>
      </c>
      <c r="G495" s="6" t="s">
        <v>180</v>
      </c>
      <c r="H495" s="6" t="s">
        <v>0</v>
      </c>
      <c r="I495" s="6" t="s">
        <v>182</v>
      </c>
      <c r="J495" s="27">
        <v>850000</v>
      </c>
      <c r="K495" s="63"/>
      <c r="L495" s="58"/>
      <c r="M495" s="30">
        <f>J495+K495+L495</f>
        <v>850000</v>
      </c>
    </row>
    <row r="496" spans="1:13">
      <c r="A496" s="9" t="s">
        <v>316</v>
      </c>
      <c r="B496" s="10" t="s">
        <v>13</v>
      </c>
      <c r="C496" s="10" t="s">
        <v>232</v>
      </c>
      <c r="D496" s="10" t="s">
        <v>0</v>
      </c>
      <c r="E496" s="10" t="s">
        <v>0</v>
      </c>
      <c r="F496" s="10" t="s">
        <v>0</v>
      </c>
      <c r="G496" s="10" t="s">
        <v>0</v>
      </c>
      <c r="H496" s="10" t="s">
        <v>0</v>
      </c>
      <c r="I496" s="10" t="s">
        <v>0</v>
      </c>
      <c r="J496" s="25">
        <v>8223050.8499999996</v>
      </c>
      <c r="K496" s="55">
        <f>K497+K505</f>
        <v>0</v>
      </c>
      <c r="L496" s="55">
        <f>L497+L505</f>
        <v>0</v>
      </c>
      <c r="M496" s="34">
        <f>M497+M505</f>
        <v>8223050.8499999996</v>
      </c>
    </row>
    <row r="497" spans="1:13">
      <c r="A497" s="3" t="s">
        <v>317</v>
      </c>
      <c r="B497" s="4" t="s">
        <v>13</v>
      </c>
      <c r="C497" s="4" t="s">
        <v>232</v>
      </c>
      <c r="D497" s="4" t="s">
        <v>15</v>
      </c>
      <c r="E497" s="4" t="s">
        <v>0</v>
      </c>
      <c r="F497" s="4" t="s">
        <v>0</v>
      </c>
      <c r="G497" s="4" t="s">
        <v>0</v>
      </c>
      <c r="H497" s="4" t="s">
        <v>0</v>
      </c>
      <c r="I497" s="4" t="s">
        <v>0</v>
      </c>
      <c r="J497" s="24">
        <v>90000</v>
      </c>
      <c r="K497" s="57">
        <f t="shared" ref="K497:M503" si="49">K498</f>
        <v>0</v>
      </c>
      <c r="L497" s="57">
        <f t="shared" si="49"/>
        <v>0</v>
      </c>
      <c r="M497" s="33">
        <f t="shared" si="49"/>
        <v>90000</v>
      </c>
    </row>
    <row r="498" spans="1:13">
      <c r="A498" s="3" t="s">
        <v>318</v>
      </c>
      <c r="B498" s="4" t="s">
        <v>13</v>
      </c>
      <c r="C498" s="4" t="s">
        <v>232</v>
      </c>
      <c r="D498" s="4" t="s">
        <v>15</v>
      </c>
      <c r="E498" s="4" t="s">
        <v>319</v>
      </c>
      <c r="F498" s="4" t="s">
        <v>0</v>
      </c>
      <c r="G498" s="4" t="s">
        <v>0</v>
      </c>
      <c r="H498" s="4" t="s">
        <v>0</v>
      </c>
      <c r="I498" s="4" t="s">
        <v>0</v>
      </c>
      <c r="J498" s="24">
        <v>90000</v>
      </c>
      <c r="K498" s="57">
        <f t="shared" si="49"/>
        <v>0</v>
      </c>
      <c r="L498" s="57">
        <f t="shared" si="49"/>
        <v>0</v>
      </c>
      <c r="M498" s="33">
        <f t="shared" si="49"/>
        <v>90000</v>
      </c>
    </row>
    <row r="499" spans="1:13" ht="25.5">
      <c r="A499" s="3" t="s">
        <v>320</v>
      </c>
      <c r="B499" s="4" t="s">
        <v>13</v>
      </c>
      <c r="C499" s="4" t="s">
        <v>232</v>
      </c>
      <c r="D499" s="4" t="s">
        <v>15</v>
      </c>
      <c r="E499" s="4" t="s">
        <v>321</v>
      </c>
      <c r="F499" s="4" t="s">
        <v>0</v>
      </c>
      <c r="G499" s="4" t="s">
        <v>0</v>
      </c>
      <c r="H499" s="4" t="s">
        <v>0</v>
      </c>
      <c r="I499" s="4" t="s">
        <v>0</v>
      </c>
      <c r="J499" s="24">
        <v>90000</v>
      </c>
      <c r="K499" s="57">
        <f t="shared" si="49"/>
        <v>0</v>
      </c>
      <c r="L499" s="57">
        <f t="shared" si="49"/>
        <v>0</v>
      </c>
      <c r="M499" s="33">
        <f t="shared" si="49"/>
        <v>90000</v>
      </c>
    </row>
    <row r="500" spans="1:13" ht="25.5">
      <c r="A500" s="3" t="s">
        <v>322</v>
      </c>
      <c r="B500" s="4" t="s">
        <v>13</v>
      </c>
      <c r="C500" s="4" t="s">
        <v>232</v>
      </c>
      <c r="D500" s="4" t="s">
        <v>15</v>
      </c>
      <c r="E500" s="4" t="s">
        <v>323</v>
      </c>
      <c r="F500" s="4" t="s">
        <v>0</v>
      </c>
      <c r="G500" s="4" t="s">
        <v>0</v>
      </c>
      <c r="H500" s="4" t="s">
        <v>0</v>
      </c>
      <c r="I500" s="4" t="s">
        <v>0</v>
      </c>
      <c r="J500" s="24">
        <v>90000</v>
      </c>
      <c r="K500" s="57">
        <f t="shared" si="49"/>
        <v>0</v>
      </c>
      <c r="L500" s="57">
        <f t="shared" si="49"/>
        <v>0</v>
      </c>
      <c r="M500" s="33">
        <f t="shared" si="49"/>
        <v>90000</v>
      </c>
    </row>
    <row r="501" spans="1:13">
      <c r="A501" s="3" t="s">
        <v>324</v>
      </c>
      <c r="B501" s="4" t="s">
        <v>13</v>
      </c>
      <c r="C501" s="4" t="s">
        <v>232</v>
      </c>
      <c r="D501" s="4" t="s">
        <v>15</v>
      </c>
      <c r="E501" s="4" t="s">
        <v>323</v>
      </c>
      <c r="F501" s="4" t="s">
        <v>325</v>
      </c>
      <c r="G501" s="4" t="s">
        <v>0</v>
      </c>
      <c r="H501" s="4" t="s">
        <v>0</v>
      </c>
      <c r="I501" s="4" t="s">
        <v>0</v>
      </c>
      <c r="J501" s="24">
        <v>90000</v>
      </c>
      <c r="K501" s="57">
        <f t="shared" si="49"/>
        <v>0</v>
      </c>
      <c r="L501" s="57">
        <f t="shared" si="49"/>
        <v>0</v>
      </c>
      <c r="M501" s="33">
        <f t="shared" si="49"/>
        <v>90000</v>
      </c>
    </row>
    <row r="502" spans="1:13">
      <c r="A502" s="3" t="s">
        <v>326</v>
      </c>
      <c r="B502" s="4" t="s">
        <v>13</v>
      </c>
      <c r="C502" s="4" t="s">
        <v>232</v>
      </c>
      <c r="D502" s="4" t="s">
        <v>15</v>
      </c>
      <c r="E502" s="4" t="s">
        <v>323</v>
      </c>
      <c r="F502" s="4" t="s">
        <v>327</v>
      </c>
      <c r="G502" s="4" t="s">
        <v>0</v>
      </c>
      <c r="H502" s="4" t="s">
        <v>0</v>
      </c>
      <c r="I502" s="4" t="s">
        <v>0</v>
      </c>
      <c r="J502" s="24">
        <v>90000</v>
      </c>
      <c r="K502" s="57">
        <f t="shared" si="49"/>
        <v>0</v>
      </c>
      <c r="L502" s="57">
        <f t="shared" si="49"/>
        <v>0</v>
      </c>
      <c r="M502" s="33">
        <f t="shared" si="49"/>
        <v>90000</v>
      </c>
    </row>
    <row r="503" spans="1:13">
      <c r="A503" s="3" t="s">
        <v>326</v>
      </c>
      <c r="B503" s="4" t="s">
        <v>13</v>
      </c>
      <c r="C503" s="4" t="s">
        <v>232</v>
      </c>
      <c r="D503" s="4" t="s">
        <v>15</v>
      </c>
      <c r="E503" s="4" t="s">
        <v>323</v>
      </c>
      <c r="F503" s="4" t="s">
        <v>327</v>
      </c>
      <c r="G503" s="4" t="s">
        <v>0</v>
      </c>
      <c r="H503" s="4" t="s">
        <v>0</v>
      </c>
      <c r="I503" s="4" t="s">
        <v>0</v>
      </c>
      <c r="J503" s="24">
        <v>90000</v>
      </c>
      <c r="K503" s="57">
        <f t="shared" si="49"/>
        <v>0</v>
      </c>
      <c r="L503" s="57">
        <f t="shared" si="49"/>
        <v>0</v>
      </c>
      <c r="M503" s="33">
        <f t="shared" si="49"/>
        <v>90000</v>
      </c>
    </row>
    <row r="504" spans="1:13" ht="38.25">
      <c r="A504" s="5" t="s">
        <v>328</v>
      </c>
      <c r="B504" s="6" t="s">
        <v>13</v>
      </c>
      <c r="C504" s="6" t="s">
        <v>232</v>
      </c>
      <c r="D504" s="6" t="s">
        <v>15</v>
      </c>
      <c r="E504" s="6" t="s">
        <v>323</v>
      </c>
      <c r="F504" s="6" t="s">
        <v>327</v>
      </c>
      <c r="G504" s="6" t="s">
        <v>329</v>
      </c>
      <c r="H504" s="6" t="s">
        <v>0</v>
      </c>
      <c r="I504" s="6" t="s">
        <v>0</v>
      </c>
      <c r="J504" s="27">
        <v>90000</v>
      </c>
      <c r="K504" s="63"/>
      <c r="L504" s="58"/>
      <c r="M504" s="30">
        <f>J504+K504+L504</f>
        <v>90000</v>
      </c>
    </row>
    <row r="505" spans="1:13" ht="25.5">
      <c r="A505" s="9" t="s">
        <v>330</v>
      </c>
      <c r="B505" s="10" t="s">
        <v>13</v>
      </c>
      <c r="C505" s="10" t="s">
        <v>232</v>
      </c>
      <c r="D505" s="10" t="s">
        <v>59</v>
      </c>
      <c r="E505" s="10" t="s">
        <v>0</v>
      </c>
      <c r="F505" s="10" t="s">
        <v>0</v>
      </c>
      <c r="G505" s="10" t="s">
        <v>0</v>
      </c>
      <c r="H505" s="10" t="s">
        <v>0</v>
      </c>
      <c r="I505" s="10" t="s">
        <v>0</v>
      </c>
      <c r="J505" s="25">
        <v>8133050.8499999996</v>
      </c>
      <c r="K505" s="55">
        <f t="shared" ref="K505:M507" si="50">K506</f>
        <v>0</v>
      </c>
      <c r="L505" s="55">
        <f t="shared" si="50"/>
        <v>0</v>
      </c>
      <c r="M505" s="34">
        <f t="shared" si="50"/>
        <v>8133050.8499999996</v>
      </c>
    </row>
    <row r="506" spans="1:13">
      <c r="A506" s="3" t="s">
        <v>318</v>
      </c>
      <c r="B506" s="4" t="s">
        <v>13</v>
      </c>
      <c r="C506" s="4" t="s">
        <v>232</v>
      </c>
      <c r="D506" s="4" t="s">
        <v>59</v>
      </c>
      <c r="E506" s="4" t="s">
        <v>319</v>
      </c>
      <c r="F506" s="4" t="s">
        <v>0</v>
      </c>
      <c r="G506" s="4" t="s">
        <v>0</v>
      </c>
      <c r="H506" s="4" t="s">
        <v>0</v>
      </c>
      <c r="I506" s="4" t="s">
        <v>0</v>
      </c>
      <c r="J506" s="24">
        <v>8133050.8499999996</v>
      </c>
      <c r="K506" s="57">
        <f t="shared" si="50"/>
        <v>0</v>
      </c>
      <c r="L506" s="57">
        <f t="shared" si="50"/>
        <v>0</v>
      </c>
      <c r="M506" s="33">
        <f t="shared" si="50"/>
        <v>8133050.8499999996</v>
      </c>
    </row>
    <row r="507" spans="1:13" ht="25.5">
      <c r="A507" s="3" t="s">
        <v>320</v>
      </c>
      <c r="B507" s="4" t="s">
        <v>13</v>
      </c>
      <c r="C507" s="4" t="s">
        <v>232</v>
      </c>
      <c r="D507" s="4" t="s">
        <v>59</v>
      </c>
      <c r="E507" s="4" t="s">
        <v>321</v>
      </c>
      <c r="F507" s="4" t="s">
        <v>0</v>
      </c>
      <c r="G507" s="4" t="s">
        <v>0</v>
      </c>
      <c r="H507" s="4" t="s">
        <v>0</v>
      </c>
      <c r="I507" s="4" t="s">
        <v>0</v>
      </c>
      <c r="J507" s="24">
        <v>8133050.8499999996</v>
      </c>
      <c r="K507" s="57">
        <f t="shared" si="50"/>
        <v>0</v>
      </c>
      <c r="L507" s="57">
        <f t="shared" si="50"/>
        <v>0</v>
      </c>
      <c r="M507" s="33">
        <f t="shared" si="50"/>
        <v>8133050.8499999996</v>
      </c>
    </row>
    <row r="508" spans="1:13" ht="25.5">
      <c r="A508" s="3" t="s">
        <v>322</v>
      </c>
      <c r="B508" s="4" t="s">
        <v>13</v>
      </c>
      <c r="C508" s="4" t="s">
        <v>232</v>
      </c>
      <c r="D508" s="4" t="s">
        <v>59</v>
      </c>
      <c r="E508" s="4" t="s">
        <v>323</v>
      </c>
      <c r="F508" s="4" t="s">
        <v>0</v>
      </c>
      <c r="G508" s="4" t="s">
        <v>0</v>
      </c>
      <c r="H508" s="4" t="s">
        <v>0</v>
      </c>
      <c r="I508" s="4" t="s">
        <v>0</v>
      </c>
      <c r="J508" s="24">
        <v>8133050.8499999996</v>
      </c>
      <c r="K508" s="57">
        <f>K509+K514+K529</f>
        <v>0</v>
      </c>
      <c r="L508" s="57">
        <f>L509+L514+L529</f>
        <v>0</v>
      </c>
      <c r="M508" s="33">
        <f>M509+M514+M529</f>
        <v>8133050.8499999996</v>
      </c>
    </row>
    <row r="509" spans="1:13">
      <c r="A509" s="3" t="s">
        <v>24</v>
      </c>
      <c r="B509" s="4" t="s">
        <v>13</v>
      </c>
      <c r="C509" s="4" t="s">
        <v>232</v>
      </c>
      <c r="D509" s="4" t="s">
        <v>59</v>
      </c>
      <c r="E509" s="4" t="s">
        <v>323</v>
      </c>
      <c r="F509" s="4" t="s">
        <v>25</v>
      </c>
      <c r="G509" s="4" t="s">
        <v>0</v>
      </c>
      <c r="H509" s="4" t="s">
        <v>0</v>
      </c>
      <c r="I509" s="4" t="s">
        <v>0</v>
      </c>
      <c r="J509" s="24">
        <v>470000</v>
      </c>
      <c r="K509" s="57">
        <f t="shared" ref="K509:M512" si="51">K510</f>
        <v>0</v>
      </c>
      <c r="L509" s="57">
        <f t="shared" si="51"/>
        <v>0</v>
      </c>
      <c r="M509" s="33">
        <f t="shared" si="51"/>
        <v>470000</v>
      </c>
    </row>
    <row r="510" spans="1:13" ht="25.5">
      <c r="A510" s="3" t="s">
        <v>26</v>
      </c>
      <c r="B510" s="4" t="s">
        <v>13</v>
      </c>
      <c r="C510" s="4" t="s">
        <v>232</v>
      </c>
      <c r="D510" s="4" t="s">
        <v>59</v>
      </c>
      <c r="E510" s="4" t="s">
        <v>323</v>
      </c>
      <c r="F510" s="4" t="s">
        <v>27</v>
      </c>
      <c r="G510" s="4" t="s">
        <v>0</v>
      </c>
      <c r="H510" s="4" t="s">
        <v>0</v>
      </c>
      <c r="I510" s="4" t="s">
        <v>0</v>
      </c>
      <c r="J510" s="24">
        <v>470000</v>
      </c>
      <c r="K510" s="57">
        <f t="shared" si="51"/>
        <v>0</v>
      </c>
      <c r="L510" s="57">
        <f t="shared" si="51"/>
        <v>0</v>
      </c>
      <c r="M510" s="33">
        <f t="shared" si="51"/>
        <v>470000</v>
      </c>
    </row>
    <row r="511" spans="1:13" ht="76.5">
      <c r="A511" s="3" t="s">
        <v>331</v>
      </c>
      <c r="B511" s="4" t="s">
        <v>13</v>
      </c>
      <c r="C511" s="4" t="s">
        <v>232</v>
      </c>
      <c r="D511" s="4" t="s">
        <v>59</v>
      </c>
      <c r="E511" s="4" t="s">
        <v>323</v>
      </c>
      <c r="F511" s="4" t="s">
        <v>332</v>
      </c>
      <c r="G511" s="4" t="s">
        <v>0</v>
      </c>
      <c r="H511" s="4" t="s">
        <v>0</v>
      </c>
      <c r="I511" s="4" t="s">
        <v>0</v>
      </c>
      <c r="J511" s="24">
        <v>470000</v>
      </c>
      <c r="K511" s="57">
        <f t="shared" si="51"/>
        <v>0</v>
      </c>
      <c r="L511" s="57">
        <f t="shared" si="51"/>
        <v>0</v>
      </c>
      <c r="M511" s="33">
        <f t="shared" si="51"/>
        <v>470000</v>
      </c>
    </row>
    <row r="512" spans="1:13">
      <c r="A512" s="5" t="s">
        <v>66</v>
      </c>
      <c r="B512" s="6" t="s">
        <v>13</v>
      </c>
      <c r="C512" s="6" t="s">
        <v>232</v>
      </c>
      <c r="D512" s="6" t="s">
        <v>59</v>
      </c>
      <c r="E512" s="6" t="s">
        <v>323</v>
      </c>
      <c r="F512" s="6" t="s">
        <v>332</v>
      </c>
      <c r="G512" s="6" t="s">
        <v>67</v>
      </c>
      <c r="H512" s="6" t="s">
        <v>0</v>
      </c>
      <c r="I512" s="6" t="s">
        <v>0</v>
      </c>
      <c r="J512" s="27">
        <v>470000</v>
      </c>
      <c r="K512" s="69">
        <f t="shared" si="51"/>
        <v>0</v>
      </c>
      <c r="L512" s="69">
        <f t="shared" si="51"/>
        <v>0</v>
      </c>
      <c r="M512" s="36">
        <f t="shared" si="51"/>
        <v>470000</v>
      </c>
    </row>
    <row r="513" spans="1:13">
      <c r="A513" s="5" t="s">
        <v>181</v>
      </c>
      <c r="B513" s="6" t="s">
        <v>13</v>
      </c>
      <c r="C513" s="6" t="s">
        <v>232</v>
      </c>
      <c r="D513" s="6" t="s">
        <v>59</v>
      </c>
      <c r="E513" s="6" t="s">
        <v>323</v>
      </c>
      <c r="F513" s="6" t="s">
        <v>332</v>
      </c>
      <c r="G513" s="6" t="s">
        <v>67</v>
      </c>
      <c r="H513" s="6" t="s">
        <v>0</v>
      </c>
      <c r="I513" s="6" t="s">
        <v>182</v>
      </c>
      <c r="J513" s="27">
        <v>470000</v>
      </c>
      <c r="K513" s="63"/>
      <c r="L513" s="58"/>
      <c r="M513" s="30">
        <f>J513+K513+L513</f>
        <v>470000</v>
      </c>
    </row>
    <row r="514" spans="1:13" ht="25.5">
      <c r="A514" s="3" t="s">
        <v>38</v>
      </c>
      <c r="B514" s="4" t="s">
        <v>13</v>
      </c>
      <c r="C514" s="4" t="s">
        <v>232</v>
      </c>
      <c r="D514" s="4" t="s">
        <v>59</v>
      </c>
      <c r="E514" s="4" t="s">
        <v>323</v>
      </c>
      <c r="F514" s="4" t="s">
        <v>39</v>
      </c>
      <c r="G514" s="4" t="s">
        <v>0</v>
      </c>
      <c r="H514" s="4" t="s">
        <v>0</v>
      </c>
      <c r="I514" s="4" t="s">
        <v>0</v>
      </c>
      <c r="J514" s="24">
        <v>7263050.8499999996</v>
      </c>
      <c r="K514" s="57">
        <f t="shared" ref="K514:M515" si="52">K515</f>
        <v>0</v>
      </c>
      <c r="L514" s="57">
        <f t="shared" si="52"/>
        <v>0</v>
      </c>
      <c r="M514" s="33">
        <f t="shared" si="52"/>
        <v>7263050.8499999996</v>
      </c>
    </row>
    <row r="515" spans="1:13" ht="25.5">
      <c r="A515" s="3" t="s">
        <v>40</v>
      </c>
      <c r="B515" s="4" t="s">
        <v>13</v>
      </c>
      <c r="C515" s="4" t="s">
        <v>232</v>
      </c>
      <c r="D515" s="4" t="s">
        <v>59</v>
      </c>
      <c r="E515" s="4" t="s">
        <v>323</v>
      </c>
      <c r="F515" s="4" t="s">
        <v>41</v>
      </c>
      <c r="G515" s="4" t="s">
        <v>0</v>
      </c>
      <c r="H515" s="4" t="s">
        <v>0</v>
      </c>
      <c r="I515" s="4" t="s">
        <v>0</v>
      </c>
      <c r="J515" s="24">
        <v>7263050.8499999996</v>
      </c>
      <c r="K515" s="57">
        <f t="shared" si="52"/>
        <v>0</v>
      </c>
      <c r="L515" s="57">
        <f t="shared" si="52"/>
        <v>0</v>
      </c>
      <c r="M515" s="33">
        <f t="shared" si="52"/>
        <v>7263050.8499999996</v>
      </c>
    </row>
    <row r="516" spans="1:13">
      <c r="A516" s="3" t="s">
        <v>48</v>
      </c>
      <c r="B516" s="4" t="s">
        <v>13</v>
      </c>
      <c r="C516" s="4" t="s">
        <v>232</v>
      </c>
      <c r="D516" s="4" t="s">
        <v>59</v>
      </c>
      <c r="E516" s="4" t="s">
        <v>323</v>
      </c>
      <c r="F516" s="4" t="s">
        <v>49</v>
      </c>
      <c r="G516" s="4" t="s">
        <v>0</v>
      </c>
      <c r="H516" s="4" t="s">
        <v>0</v>
      </c>
      <c r="I516" s="4" t="s">
        <v>0</v>
      </c>
      <c r="J516" s="24">
        <v>7263050.8499999996</v>
      </c>
      <c r="K516" s="57">
        <f>K517+K519+K521+K523+K525+K527</f>
        <v>0</v>
      </c>
      <c r="L516" s="57">
        <f>L517+L519+L521+L523+L525+L527</f>
        <v>0</v>
      </c>
      <c r="M516" s="33">
        <f>M517+M519+M521+M523+M525+M527</f>
        <v>7263050.8499999996</v>
      </c>
    </row>
    <row r="517" spans="1:13">
      <c r="A517" s="5" t="s">
        <v>100</v>
      </c>
      <c r="B517" s="6" t="s">
        <v>13</v>
      </c>
      <c r="C517" s="6" t="s">
        <v>232</v>
      </c>
      <c r="D517" s="6" t="s">
        <v>59</v>
      </c>
      <c r="E517" s="6" t="s">
        <v>323</v>
      </c>
      <c r="F517" s="6" t="s">
        <v>49</v>
      </c>
      <c r="G517" s="6" t="s">
        <v>101</v>
      </c>
      <c r="H517" s="6" t="s">
        <v>0</v>
      </c>
      <c r="I517" s="6" t="s">
        <v>0</v>
      </c>
      <c r="J517" s="27">
        <v>0</v>
      </c>
      <c r="K517" s="69">
        <f>K518</f>
        <v>0</v>
      </c>
      <c r="L517" s="69">
        <f>L518</f>
        <v>0</v>
      </c>
      <c r="M517" s="36">
        <f>M518</f>
        <v>0</v>
      </c>
    </row>
    <row r="518" spans="1:13" ht="25.5">
      <c r="A518" s="5" t="s">
        <v>102</v>
      </c>
      <c r="B518" s="6" t="s">
        <v>13</v>
      </c>
      <c r="C518" s="6" t="s">
        <v>232</v>
      </c>
      <c r="D518" s="6" t="s">
        <v>59</v>
      </c>
      <c r="E518" s="6" t="s">
        <v>323</v>
      </c>
      <c r="F518" s="6" t="s">
        <v>49</v>
      </c>
      <c r="G518" s="6" t="s">
        <v>101</v>
      </c>
      <c r="H518" s="6" t="s">
        <v>0</v>
      </c>
      <c r="I518" s="6" t="s">
        <v>103</v>
      </c>
      <c r="J518" s="27">
        <v>0</v>
      </c>
      <c r="K518" s="63"/>
      <c r="L518" s="58"/>
      <c r="M518" s="30">
        <f>J518+K518+L518</f>
        <v>0</v>
      </c>
    </row>
    <row r="519" spans="1:13">
      <c r="A519" s="5" t="s">
        <v>66</v>
      </c>
      <c r="B519" s="6" t="s">
        <v>13</v>
      </c>
      <c r="C519" s="6" t="s">
        <v>232</v>
      </c>
      <c r="D519" s="6" t="s">
        <v>59</v>
      </c>
      <c r="E519" s="6" t="s">
        <v>323</v>
      </c>
      <c r="F519" s="6" t="s">
        <v>49</v>
      </c>
      <c r="G519" s="6" t="s">
        <v>67</v>
      </c>
      <c r="H519" s="6" t="s">
        <v>0</v>
      </c>
      <c r="I519" s="6" t="s">
        <v>0</v>
      </c>
      <c r="J519" s="27">
        <v>4537798</v>
      </c>
      <c r="K519" s="69">
        <f>K520</f>
        <v>0</v>
      </c>
      <c r="L519" s="69">
        <f>L520</f>
        <v>0</v>
      </c>
      <c r="M519" s="36">
        <f>M520</f>
        <v>4537798</v>
      </c>
    </row>
    <row r="520" spans="1:13">
      <c r="A520" s="5" t="s">
        <v>122</v>
      </c>
      <c r="B520" s="6" t="s">
        <v>13</v>
      </c>
      <c r="C520" s="6" t="s">
        <v>232</v>
      </c>
      <c r="D520" s="6" t="s">
        <v>59</v>
      </c>
      <c r="E520" s="6" t="s">
        <v>323</v>
      </c>
      <c r="F520" s="6" t="s">
        <v>49</v>
      </c>
      <c r="G520" s="6" t="s">
        <v>67</v>
      </c>
      <c r="H520" s="6" t="s">
        <v>0</v>
      </c>
      <c r="I520" s="6" t="s">
        <v>123</v>
      </c>
      <c r="J520" s="27">
        <v>4537798</v>
      </c>
      <c r="K520" s="63"/>
      <c r="L520" s="58"/>
      <c r="M520" s="30">
        <f>J520+K520+L520</f>
        <v>4537798</v>
      </c>
    </row>
    <row r="521" spans="1:13">
      <c r="A521" s="5" t="s">
        <v>94</v>
      </c>
      <c r="B521" s="6" t="s">
        <v>13</v>
      </c>
      <c r="C521" s="6" t="s">
        <v>232</v>
      </c>
      <c r="D521" s="6" t="s">
        <v>59</v>
      </c>
      <c r="E521" s="6" t="s">
        <v>323</v>
      </c>
      <c r="F521" s="6" t="s">
        <v>49</v>
      </c>
      <c r="G521" s="6" t="s">
        <v>95</v>
      </c>
      <c r="H521" s="6" t="s">
        <v>0</v>
      </c>
      <c r="I521" s="6" t="s">
        <v>0</v>
      </c>
      <c r="J521" s="27">
        <v>53400.04</v>
      </c>
      <c r="K521" s="69">
        <f>K522</f>
        <v>0</v>
      </c>
      <c r="L521" s="69">
        <f>L522</f>
        <v>0</v>
      </c>
      <c r="M521" s="36">
        <f>M522</f>
        <v>53400.04</v>
      </c>
    </row>
    <row r="522" spans="1:13">
      <c r="A522" s="5" t="s">
        <v>128</v>
      </c>
      <c r="B522" s="6" t="s">
        <v>13</v>
      </c>
      <c r="C522" s="6" t="s">
        <v>232</v>
      </c>
      <c r="D522" s="6" t="s">
        <v>59</v>
      </c>
      <c r="E522" s="6" t="s">
        <v>323</v>
      </c>
      <c r="F522" s="6" t="s">
        <v>49</v>
      </c>
      <c r="G522" s="6" t="s">
        <v>95</v>
      </c>
      <c r="H522" s="6" t="s">
        <v>0</v>
      </c>
      <c r="I522" s="6" t="s">
        <v>97</v>
      </c>
      <c r="J522" s="27">
        <v>53400.04</v>
      </c>
      <c r="K522" s="63"/>
      <c r="L522" s="58"/>
      <c r="M522" s="30">
        <f>J522+K522+L522</f>
        <v>53400.04</v>
      </c>
    </row>
    <row r="523" spans="1:13" ht="25.5">
      <c r="A523" s="5" t="s">
        <v>50</v>
      </c>
      <c r="B523" s="6" t="s">
        <v>13</v>
      </c>
      <c r="C523" s="6" t="s">
        <v>232</v>
      </c>
      <c r="D523" s="6" t="s">
        <v>59</v>
      </c>
      <c r="E523" s="6" t="s">
        <v>323</v>
      </c>
      <c r="F523" s="6" t="s">
        <v>49</v>
      </c>
      <c r="G523" s="6" t="s">
        <v>51</v>
      </c>
      <c r="H523" s="6" t="s">
        <v>0</v>
      </c>
      <c r="I523" s="6" t="s">
        <v>0</v>
      </c>
      <c r="J523" s="27">
        <v>0</v>
      </c>
      <c r="K523" s="69">
        <f>K524</f>
        <v>0</v>
      </c>
      <c r="L523" s="69">
        <f>L524</f>
        <v>0</v>
      </c>
      <c r="M523" s="36">
        <f>M524</f>
        <v>0</v>
      </c>
    </row>
    <row r="524" spans="1:13">
      <c r="A524" s="5" t="s">
        <v>52</v>
      </c>
      <c r="B524" s="6" t="s">
        <v>13</v>
      </c>
      <c r="C524" s="6" t="s">
        <v>232</v>
      </c>
      <c r="D524" s="6" t="s">
        <v>59</v>
      </c>
      <c r="E524" s="6" t="s">
        <v>323</v>
      </c>
      <c r="F524" s="6" t="s">
        <v>49</v>
      </c>
      <c r="G524" s="6" t="s">
        <v>51</v>
      </c>
      <c r="H524" s="6" t="s">
        <v>0</v>
      </c>
      <c r="I524" s="6" t="s">
        <v>53</v>
      </c>
      <c r="J524" s="27">
        <v>0</v>
      </c>
      <c r="K524" s="63"/>
      <c r="L524" s="58"/>
      <c r="M524" s="30">
        <f>J524+K524+L524</f>
        <v>0</v>
      </c>
    </row>
    <row r="525" spans="1:13" ht="25.5">
      <c r="A525" s="5" t="s">
        <v>44</v>
      </c>
      <c r="B525" s="6" t="s">
        <v>13</v>
      </c>
      <c r="C525" s="6" t="s">
        <v>232</v>
      </c>
      <c r="D525" s="6" t="s">
        <v>59</v>
      </c>
      <c r="E525" s="6" t="s">
        <v>323</v>
      </c>
      <c r="F525" s="6" t="s">
        <v>49</v>
      </c>
      <c r="G525" s="6" t="s">
        <v>45</v>
      </c>
      <c r="H525" s="6" t="s">
        <v>0</v>
      </c>
      <c r="I525" s="6" t="s">
        <v>0</v>
      </c>
      <c r="J525" s="27">
        <v>810172.37</v>
      </c>
      <c r="K525" s="69">
        <f>K526</f>
        <v>0</v>
      </c>
      <c r="L525" s="69">
        <f>L526</f>
        <v>0</v>
      </c>
      <c r="M525" s="36">
        <f>M526</f>
        <v>810172.37</v>
      </c>
    </row>
    <row r="526" spans="1:13" ht="25.5">
      <c r="A526" s="5" t="s">
        <v>46</v>
      </c>
      <c r="B526" s="6" t="s">
        <v>13</v>
      </c>
      <c r="C526" s="6" t="s">
        <v>232</v>
      </c>
      <c r="D526" s="6" t="s">
        <v>59</v>
      </c>
      <c r="E526" s="6" t="s">
        <v>323</v>
      </c>
      <c r="F526" s="6" t="s">
        <v>49</v>
      </c>
      <c r="G526" s="6" t="s">
        <v>45</v>
      </c>
      <c r="H526" s="6" t="s">
        <v>0</v>
      </c>
      <c r="I526" s="6" t="s">
        <v>47</v>
      </c>
      <c r="J526" s="27">
        <v>810172.37</v>
      </c>
      <c r="K526" s="63"/>
      <c r="L526" s="58"/>
      <c r="M526" s="30">
        <f>J526+K526+L526</f>
        <v>810172.37</v>
      </c>
    </row>
    <row r="527" spans="1:13" ht="38.25">
      <c r="A527" s="5" t="s">
        <v>54</v>
      </c>
      <c r="B527" s="6" t="s">
        <v>13</v>
      </c>
      <c r="C527" s="6" t="s">
        <v>232</v>
      </c>
      <c r="D527" s="6" t="s">
        <v>59</v>
      </c>
      <c r="E527" s="6" t="s">
        <v>323</v>
      </c>
      <c r="F527" s="6" t="s">
        <v>49</v>
      </c>
      <c r="G527" s="6" t="s">
        <v>55</v>
      </c>
      <c r="H527" s="6" t="s">
        <v>0</v>
      </c>
      <c r="I527" s="6" t="s">
        <v>0</v>
      </c>
      <c r="J527" s="27">
        <v>1861680.44</v>
      </c>
      <c r="K527" s="69">
        <f>K528</f>
        <v>0</v>
      </c>
      <c r="L527" s="69">
        <f>L528</f>
        <v>0</v>
      </c>
      <c r="M527" s="36">
        <f>M528</f>
        <v>1861680.44</v>
      </c>
    </row>
    <row r="528" spans="1:13" ht="25.5">
      <c r="A528" s="5" t="s">
        <v>206</v>
      </c>
      <c r="B528" s="6" t="s">
        <v>13</v>
      </c>
      <c r="C528" s="6" t="s">
        <v>232</v>
      </c>
      <c r="D528" s="6" t="s">
        <v>59</v>
      </c>
      <c r="E528" s="6" t="s">
        <v>323</v>
      </c>
      <c r="F528" s="6" t="s">
        <v>49</v>
      </c>
      <c r="G528" s="6" t="s">
        <v>55</v>
      </c>
      <c r="H528" s="6" t="s">
        <v>0</v>
      </c>
      <c r="I528" s="6" t="s">
        <v>57</v>
      </c>
      <c r="J528" s="27">
        <v>1861680.44</v>
      </c>
      <c r="K528" s="63"/>
      <c r="L528" s="58"/>
      <c r="M528" s="30">
        <f>J528+K528+L528</f>
        <v>1861680.44</v>
      </c>
    </row>
    <row r="529" spans="1:13" ht="25.5">
      <c r="A529" s="3" t="s">
        <v>137</v>
      </c>
      <c r="B529" s="4" t="s">
        <v>13</v>
      </c>
      <c r="C529" s="4" t="s">
        <v>232</v>
      </c>
      <c r="D529" s="4" t="s">
        <v>59</v>
      </c>
      <c r="E529" s="4" t="s">
        <v>323</v>
      </c>
      <c r="F529" s="4" t="s">
        <v>138</v>
      </c>
      <c r="G529" s="4" t="s">
        <v>0</v>
      </c>
      <c r="H529" s="4" t="s">
        <v>0</v>
      </c>
      <c r="I529" s="4" t="s">
        <v>0</v>
      </c>
      <c r="J529" s="24">
        <v>400000</v>
      </c>
      <c r="K529" s="57">
        <f t="shared" ref="K529:M532" si="53">K530</f>
        <v>0</v>
      </c>
      <c r="L529" s="57">
        <f t="shared" si="53"/>
        <v>0</v>
      </c>
      <c r="M529" s="33">
        <f t="shared" si="53"/>
        <v>400000</v>
      </c>
    </row>
    <row r="530" spans="1:13">
      <c r="A530" s="3" t="s">
        <v>218</v>
      </c>
      <c r="B530" s="4" t="s">
        <v>13</v>
      </c>
      <c r="C530" s="4" t="s">
        <v>232</v>
      </c>
      <c r="D530" s="4" t="s">
        <v>59</v>
      </c>
      <c r="E530" s="4" t="s">
        <v>323</v>
      </c>
      <c r="F530" s="4" t="s">
        <v>219</v>
      </c>
      <c r="G530" s="4" t="s">
        <v>0</v>
      </c>
      <c r="H530" s="4" t="s">
        <v>0</v>
      </c>
      <c r="I530" s="4" t="s">
        <v>0</v>
      </c>
      <c r="J530" s="24">
        <v>400000</v>
      </c>
      <c r="K530" s="57">
        <f t="shared" si="53"/>
        <v>0</v>
      </c>
      <c r="L530" s="57">
        <f t="shared" si="53"/>
        <v>0</v>
      </c>
      <c r="M530" s="33">
        <f t="shared" si="53"/>
        <v>400000</v>
      </c>
    </row>
    <row r="531" spans="1:13">
      <c r="A531" s="3" t="s">
        <v>218</v>
      </c>
      <c r="B531" s="4" t="s">
        <v>13</v>
      </c>
      <c r="C531" s="4" t="s">
        <v>232</v>
      </c>
      <c r="D531" s="4" t="s">
        <v>59</v>
      </c>
      <c r="E531" s="4" t="s">
        <v>323</v>
      </c>
      <c r="F531" s="4" t="s">
        <v>219</v>
      </c>
      <c r="G531" s="4" t="s">
        <v>0</v>
      </c>
      <c r="H531" s="4" t="s">
        <v>0</v>
      </c>
      <c r="I531" s="4" t="s">
        <v>0</v>
      </c>
      <c r="J531" s="24">
        <v>400000</v>
      </c>
      <c r="K531" s="57">
        <f t="shared" si="53"/>
        <v>0</v>
      </c>
      <c r="L531" s="57">
        <f t="shared" si="53"/>
        <v>0</v>
      </c>
      <c r="M531" s="33">
        <f t="shared" si="53"/>
        <v>400000</v>
      </c>
    </row>
    <row r="532" spans="1:13" ht="25.5">
      <c r="A532" s="5" t="s">
        <v>179</v>
      </c>
      <c r="B532" s="6" t="s">
        <v>13</v>
      </c>
      <c r="C532" s="6" t="s">
        <v>232</v>
      </c>
      <c r="D532" s="6" t="s">
        <v>59</v>
      </c>
      <c r="E532" s="6" t="s">
        <v>323</v>
      </c>
      <c r="F532" s="6" t="s">
        <v>219</v>
      </c>
      <c r="G532" s="6" t="s">
        <v>180</v>
      </c>
      <c r="H532" s="6" t="s">
        <v>0</v>
      </c>
      <c r="I532" s="6" t="s">
        <v>0</v>
      </c>
      <c r="J532" s="27">
        <v>400000</v>
      </c>
      <c r="K532" s="69">
        <f t="shared" si="53"/>
        <v>0</v>
      </c>
      <c r="L532" s="69">
        <f t="shared" si="53"/>
        <v>0</v>
      </c>
      <c r="M532" s="36">
        <f t="shared" si="53"/>
        <v>400000</v>
      </c>
    </row>
    <row r="533" spans="1:13">
      <c r="A533" s="5" t="s">
        <v>181</v>
      </c>
      <c r="B533" s="6" t="s">
        <v>13</v>
      </c>
      <c r="C533" s="6" t="s">
        <v>232</v>
      </c>
      <c r="D533" s="6" t="s">
        <v>59</v>
      </c>
      <c r="E533" s="6" t="s">
        <v>323</v>
      </c>
      <c r="F533" s="6" t="s">
        <v>219</v>
      </c>
      <c r="G533" s="6" t="s">
        <v>180</v>
      </c>
      <c r="H533" s="6" t="s">
        <v>0</v>
      </c>
      <c r="I533" s="6" t="s">
        <v>182</v>
      </c>
      <c r="J533" s="27">
        <v>400000</v>
      </c>
      <c r="K533" s="63"/>
      <c r="L533" s="58"/>
      <c r="M533" s="30">
        <f>J533+K533+L533</f>
        <v>400000</v>
      </c>
    </row>
    <row r="534" spans="1:13">
      <c r="A534" s="9" t="s">
        <v>333</v>
      </c>
      <c r="B534" s="10" t="s">
        <v>13</v>
      </c>
      <c r="C534" s="10" t="s">
        <v>334</v>
      </c>
      <c r="D534" s="10" t="s">
        <v>0</v>
      </c>
      <c r="E534" s="10" t="s">
        <v>0</v>
      </c>
      <c r="F534" s="10" t="s">
        <v>0</v>
      </c>
      <c r="G534" s="10" t="s">
        <v>0</v>
      </c>
      <c r="H534" s="10" t="s">
        <v>0</v>
      </c>
      <c r="I534" s="10" t="s">
        <v>0</v>
      </c>
      <c r="J534" s="25">
        <v>6449170</v>
      </c>
      <c r="K534" s="55">
        <f>K535</f>
        <v>0</v>
      </c>
      <c r="L534" s="55">
        <f>L535</f>
        <v>460000</v>
      </c>
      <c r="M534" s="34">
        <f>M535</f>
        <v>6909170</v>
      </c>
    </row>
    <row r="535" spans="1:13">
      <c r="A535" s="3" t="s">
        <v>335</v>
      </c>
      <c r="B535" s="4" t="s">
        <v>13</v>
      </c>
      <c r="C535" s="4" t="s">
        <v>334</v>
      </c>
      <c r="D535" s="4" t="s">
        <v>35</v>
      </c>
      <c r="E535" s="4" t="s">
        <v>0</v>
      </c>
      <c r="F535" s="4" t="s">
        <v>0</v>
      </c>
      <c r="G535" s="4" t="s">
        <v>0</v>
      </c>
      <c r="H535" s="4" t="s">
        <v>0</v>
      </c>
      <c r="I535" s="4" t="s">
        <v>0</v>
      </c>
      <c r="J535" s="24">
        <v>6449170</v>
      </c>
      <c r="K535" s="57">
        <f>K536+K564+K574+K561+K563+K560+K562</f>
        <v>0</v>
      </c>
      <c r="L535" s="57">
        <f>L536+L564+L574+L561+L563+L560+L562</f>
        <v>460000</v>
      </c>
      <c r="M535" s="57">
        <f>M536+M564+M574+M561+M563+M560+M562</f>
        <v>6909170</v>
      </c>
    </row>
    <row r="536" spans="1:13">
      <c r="A536" s="3" t="s">
        <v>336</v>
      </c>
      <c r="B536" s="4" t="s">
        <v>13</v>
      </c>
      <c r="C536" s="4" t="s">
        <v>334</v>
      </c>
      <c r="D536" s="4" t="s">
        <v>35</v>
      </c>
      <c r="E536" s="4" t="s">
        <v>337</v>
      </c>
      <c r="F536" s="4" t="s">
        <v>0</v>
      </c>
      <c r="G536" s="4" t="s">
        <v>0</v>
      </c>
      <c r="H536" s="4" t="s">
        <v>0</v>
      </c>
      <c r="I536" s="4" t="s">
        <v>0</v>
      </c>
      <c r="J536" s="24">
        <v>3499130</v>
      </c>
      <c r="K536" s="57">
        <f t="shared" ref="K536:M537" si="54">K537</f>
        <v>0</v>
      </c>
      <c r="L536" s="57">
        <f t="shared" si="54"/>
        <v>0</v>
      </c>
      <c r="M536" s="33">
        <f t="shared" si="54"/>
        <v>3499130</v>
      </c>
    </row>
    <row r="537" spans="1:13" ht="25.5">
      <c r="A537" s="3" t="s">
        <v>338</v>
      </c>
      <c r="B537" s="4" t="s">
        <v>13</v>
      </c>
      <c r="C537" s="4" t="s">
        <v>334</v>
      </c>
      <c r="D537" s="4" t="s">
        <v>35</v>
      </c>
      <c r="E537" s="4" t="s">
        <v>339</v>
      </c>
      <c r="F537" s="4" t="s">
        <v>0</v>
      </c>
      <c r="G537" s="4" t="s">
        <v>0</v>
      </c>
      <c r="H537" s="4" t="s">
        <v>0</v>
      </c>
      <c r="I537" s="4" t="s">
        <v>0</v>
      </c>
      <c r="J537" s="24">
        <v>3499130</v>
      </c>
      <c r="K537" s="57">
        <f t="shared" si="54"/>
        <v>0</v>
      </c>
      <c r="L537" s="57">
        <f t="shared" si="54"/>
        <v>0</v>
      </c>
      <c r="M537" s="33">
        <f t="shared" si="54"/>
        <v>3499130</v>
      </c>
    </row>
    <row r="538" spans="1:13" ht="51">
      <c r="A538" s="3" t="s">
        <v>340</v>
      </c>
      <c r="B538" s="4" t="s">
        <v>13</v>
      </c>
      <c r="C538" s="4" t="s">
        <v>334</v>
      </c>
      <c r="D538" s="4" t="s">
        <v>35</v>
      </c>
      <c r="E538" s="4" t="s">
        <v>341</v>
      </c>
      <c r="F538" s="4" t="s">
        <v>0</v>
      </c>
      <c r="G538" s="4" t="s">
        <v>0</v>
      </c>
      <c r="H538" s="4" t="s">
        <v>0</v>
      </c>
      <c r="I538" s="4" t="s">
        <v>0</v>
      </c>
      <c r="J538" s="24">
        <v>3499130</v>
      </c>
      <c r="K538" s="57">
        <f>K539+K550</f>
        <v>0</v>
      </c>
      <c r="L538" s="57">
        <f>L539+L550</f>
        <v>0</v>
      </c>
      <c r="M538" s="33">
        <f>M539+M550</f>
        <v>3499130</v>
      </c>
    </row>
    <row r="539" spans="1:13" ht="25.5">
      <c r="A539" s="3" t="s">
        <v>38</v>
      </c>
      <c r="B539" s="4" t="s">
        <v>13</v>
      </c>
      <c r="C539" s="4" t="s">
        <v>334</v>
      </c>
      <c r="D539" s="4" t="s">
        <v>35</v>
      </c>
      <c r="E539" s="4" t="s">
        <v>341</v>
      </c>
      <c r="F539" s="4" t="s">
        <v>39</v>
      </c>
      <c r="G539" s="4" t="s">
        <v>0</v>
      </c>
      <c r="H539" s="4" t="s">
        <v>0</v>
      </c>
      <c r="I539" s="4" t="s">
        <v>0</v>
      </c>
      <c r="J539" s="24">
        <v>868340</v>
      </c>
      <c r="K539" s="57">
        <f t="shared" ref="K539:M540" si="55">K540</f>
        <v>0</v>
      </c>
      <c r="L539" s="57">
        <f t="shared" si="55"/>
        <v>0</v>
      </c>
      <c r="M539" s="33">
        <f t="shared" si="55"/>
        <v>868340</v>
      </c>
    </row>
    <row r="540" spans="1:13" ht="25.5">
      <c r="A540" s="3" t="s">
        <v>40</v>
      </c>
      <c r="B540" s="4" t="s">
        <v>13</v>
      </c>
      <c r="C540" s="4" t="s">
        <v>334</v>
      </c>
      <c r="D540" s="4" t="s">
        <v>35</v>
      </c>
      <c r="E540" s="4" t="s">
        <v>341</v>
      </c>
      <c r="F540" s="4" t="s">
        <v>41</v>
      </c>
      <c r="G540" s="4" t="s">
        <v>0</v>
      </c>
      <c r="H540" s="4" t="s">
        <v>0</v>
      </c>
      <c r="I540" s="4" t="s">
        <v>0</v>
      </c>
      <c r="J540" s="24">
        <v>868340</v>
      </c>
      <c r="K540" s="57">
        <f t="shared" si="55"/>
        <v>0</v>
      </c>
      <c r="L540" s="57">
        <f t="shared" si="55"/>
        <v>0</v>
      </c>
      <c r="M540" s="33">
        <f t="shared" si="55"/>
        <v>868340</v>
      </c>
    </row>
    <row r="541" spans="1:13">
      <c r="A541" s="3" t="s">
        <v>48</v>
      </c>
      <c r="B541" s="4" t="s">
        <v>13</v>
      </c>
      <c r="C541" s="4" t="s">
        <v>334</v>
      </c>
      <c r="D541" s="4" t="s">
        <v>35</v>
      </c>
      <c r="E541" s="4" t="s">
        <v>341</v>
      </c>
      <c r="F541" s="4" t="s">
        <v>49</v>
      </c>
      <c r="G541" s="4" t="s">
        <v>0</v>
      </c>
      <c r="H541" s="4" t="s">
        <v>0</v>
      </c>
      <c r="I541" s="4" t="s">
        <v>0</v>
      </c>
      <c r="J541" s="24">
        <v>868340</v>
      </c>
      <c r="K541" s="57">
        <f>K542+K544+K546+K548</f>
        <v>0</v>
      </c>
      <c r="L541" s="57">
        <f>L542+L544+L546+L548</f>
        <v>0</v>
      </c>
      <c r="M541" s="33">
        <f>M542+M544+M546+M548</f>
        <v>868340</v>
      </c>
    </row>
    <row r="542" spans="1:13">
      <c r="A542" s="5" t="s">
        <v>100</v>
      </c>
      <c r="B542" s="6" t="s">
        <v>13</v>
      </c>
      <c r="C542" s="6" t="s">
        <v>334</v>
      </c>
      <c r="D542" s="6" t="s">
        <v>35</v>
      </c>
      <c r="E542" s="6" t="s">
        <v>341</v>
      </c>
      <c r="F542" s="6" t="s">
        <v>49</v>
      </c>
      <c r="G542" s="6" t="s">
        <v>101</v>
      </c>
      <c r="H542" s="6" t="s">
        <v>0</v>
      </c>
      <c r="I542" s="6" t="s">
        <v>0</v>
      </c>
      <c r="J542" s="27">
        <v>69000</v>
      </c>
      <c r="K542" s="69">
        <f>K543</f>
        <v>0</v>
      </c>
      <c r="L542" s="69">
        <f>L543</f>
        <v>0</v>
      </c>
      <c r="M542" s="36">
        <f>M543</f>
        <v>69000</v>
      </c>
    </row>
    <row r="543" spans="1:13" ht="25.5">
      <c r="A543" s="5" t="s">
        <v>102</v>
      </c>
      <c r="B543" s="6" t="s">
        <v>13</v>
      </c>
      <c r="C543" s="6" t="s">
        <v>334</v>
      </c>
      <c r="D543" s="6" t="s">
        <v>35</v>
      </c>
      <c r="E543" s="6" t="s">
        <v>341</v>
      </c>
      <c r="F543" s="6" t="s">
        <v>49</v>
      </c>
      <c r="G543" s="6" t="s">
        <v>101</v>
      </c>
      <c r="H543" s="6" t="s">
        <v>0</v>
      </c>
      <c r="I543" s="6" t="s">
        <v>103</v>
      </c>
      <c r="J543" s="27">
        <v>69000</v>
      </c>
      <c r="K543" s="63"/>
      <c r="L543" s="58"/>
      <c r="M543" s="30">
        <f>J543+K543+L543</f>
        <v>69000</v>
      </c>
    </row>
    <row r="544" spans="1:13">
      <c r="A544" s="5" t="s">
        <v>94</v>
      </c>
      <c r="B544" s="6" t="s">
        <v>13</v>
      </c>
      <c r="C544" s="6" t="s">
        <v>334</v>
      </c>
      <c r="D544" s="6" t="s">
        <v>35</v>
      </c>
      <c r="E544" s="6" t="s">
        <v>341</v>
      </c>
      <c r="F544" s="6" t="s">
        <v>49</v>
      </c>
      <c r="G544" s="6" t="s">
        <v>95</v>
      </c>
      <c r="H544" s="6" t="s">
        <v>0</v>
      </c>
      <c r="I544" s="6" t="s">
        <v>0</v>
      </c>
      <c r="J544" s="27">
        <v>350000</v>
      </c>
      <c r="K544" s="69">
        <f>K545</f>
        <v>0</v>
      </c>
      <c r="L544" s="69">
        <f>L545</f>
        <v>0</v>
      </c>
      <c r="M544" s="36">
        <f>M545</f>
        <v>350000</v>
      </c>
    </row>
    <row r="545" spans="1:13">
      <c r="A545" s="5" t="s">
        <v>128</v>
      </c>
      <c r="B545" s="6" t="s">
        <v>13</v>
      </c>
      <c r="C545" s="6" t="s">
        <v>334</v>
      </c>
      <c r="D545" s="6" t="s">
        <v>35</v>
      </c>
      <c r="E545" s="6" t="s">
        <v>341</v>
      </c>
      <c r="F545" s="6" t="s">
        <v>49</v>
      </c>
      <c r="G545" s="6" t="s">
        <v>95</v>
      </c>
      <c r="H545" s="6" t="s">
        <v>0</v>
      </c>
      <c r="I545" s="6" t="s">
        <v>97</v>
      </c>
      <c r="J545" s="27">
        <v>350000</v>
      </c>
      <c r="K545" s="63"/>
      <c r="L545" s="58"/>
      <c r="M545" s="30">
        <f>J545+K545+L545</f>
        <v>350000</v>
      </c>
    </row>
    <row r="546" spans="1:13" ht="25.5">
      <c r="A546" s="5" t="s">
        <v>44</v>
      </c>
      <c r="B546" s="6" t="s">
        <v>13</v>
      </c>
      <c r="C546" s="6" t="s">
        <v>334</v>
      </c>
      <c r="D546" s="6" t="s">
        <v>35</v>
      </c>
      <c r="E546" s="6" t="s">
        <v>341</v>
      </c>
      <c r="F546" s="6" t="s">
        <v>49</v>
      </c>
      <c r="G546" s="6" t="s">
        <v>45</v>
      </c>
      <c r="H546" s="6" t="s">
        <v>0</v>
      </c>
      <c r="I546" s="6" t="s">
        <v>0</v>
      </c>
      <c r="J546" s="27">
        <v>0</v>
      </c>
      <c r="K546" s="69">
        <f>K547</f>
        <v>0</v>
      </c>
      <c r="L546" s="69">
        <f>L547</f>
        <v>0</v>
      </c>
      <c r="M546" s="36">
        <f>M547</f>
        <v>0</v>
      </c>
    </row>
    <row r="547" spans="1:13" ht="25.5">
      <c r="A547" s="5" t="s">
        <v>46</v>
      </c>
      <c r="B547" s="6" t="s">
        <v>13</v>
      </c>
      <c r="C547" s="6" t="s">
        <v>334</v>
      </c>
      <c r="D547" s="6" t="s">
        <v>35</v>
      </c>
      <c r="E547" s="6" t="s">
        <v>341</v>
      </c>
      <c r="F547" s="6" t="s">
        <v>49</v>
      </c>
      <c r="G547" s="6" t="s">
        <v>45</v>
      </c>
      <c r="H547" s="6" t="s">
        <v>0</v>
      </c>
      <c r="I547" s="6" t="s">
        <v>47</v>
      </c>
      <c r="J547" s="27">
        <v>0</v>
      </c>
      <c r="K547" s="63"/>
      <c r="L547" s="58"/>
      <c r="M547" s="30">
        <f>J547+K547+L547</f>
        <v>0</v>
      </c>
    </row>
    <row r="548" spans="1:13" ht="38.25">
      <c r="A548" s="5" t="s">
        <v>54</v>
      </c>
      <c r="B548" s="6" t="s">
        <v>13</v>
      </c>
      <c r="C548" s="6" t="s">
        <v>334</v>
      </c>
      <c r="D548" s="6" t="s">
        <v>35</v>
      </c>
      <c r="E548" s="6" t="s">
        <v>341</v>
      </c>
      <c r="F548" s="6" t="s">
        <v>49</v>
      </c>
      <c r="G548" s="6" t="s">
        <v>55</v>
      </c>
      <c r="H548" s="6" t="s">
        <v>0</v>
      </c>
      <c r="I548" s="6" t="s">
        <v>0</v>
      </c>
      <c r="J548" s="27">
        <v>449340</v>
      </c>
      <c r="K548" s="69">
        <f>K549</f>
        <v>0</v>
      </c>
      <c r="L548" s="69">
        <f>L549</f>
        <v>0</v>
      </c>
      <c r="M548" s="36">
        <f>M549</f>
        <v>449340</v>
      </c>
    </row>
    <row r="549" spans="1:13" ht="51">
      <c r="A549" s="5" t="s">
        <v>56</v>
      </c>
      <c r="B549" s="6" t="s">
        <v>13</v>
      </c>
      <c r="C549" s="6" t="s">
        <v>334</v>
      </c>
      <c r="D549" s="6" t="s">
        <v>35</v>
      </c>
      <c r="E549" s="6" t="s">
        <v>341</v>
      </c>
      <c r="F549" s="6" t="s">
        <v>49</v>
      </c>
      <c r="G549" s="6" t="s">
        <v>55</v>
      </c>
      <c r="H549" s="6" t="s">
        <v>0</v>
      </c>
      <c r="I549" s="6" t="s">
        <v>57</v>
      </c>
      <c r="J549" s="27">
        <v>449340</v>
      </c>
      <c r="K549" s="63"/>
      <c r="L549" s="58"/>
      <c r="M549" s="30">
        <f>J549+K549+L549</f>
        <v>449340</v>
      </c>
    </row>
    <row r="550" spans="1:13" ht="25.5">
      <c r="A550" s="3" t="s">
        <v>137</v>
      </c>
      <c r="B550" s="4" t="s">
        <v>13</v>
      </c>
      <c r="C550" s="4" t="s">
        <v>334</v>
      </c>
      <c r="D550" s="4" t="s">
        <v>35</v>
      </c>
      <c r="E550" s="4" t="s">
        <v>341</v>
      </c>
      <c r="F550" s="4" t="s">
        <v>138</v>
      </c>
      <c r="G550" s="4" t="s">
        <v>0</v>
      </c>
      <c r="H550" s="4" t="s">
        <v>0</v>
      </c>
      <c r="I550" s="4" t="s">
        <v>0</v>
      </c>
      <c r="J550" s="24">
        <v>2630790</v>
      </c>
      <c r="K550" s="57">
        <f>K551+K555</f>
        <v>0</v>
      </c>
      <c r="L550" s="57">
        <f>L551+L555</f>
        <v>0</v>
      </c>
      <c r="M550" s="33">
        <f>M551+M555</f>
        <v>2630790</v>
      </c>
    </row>
    <row r="551" spans="1:13">
      <c r="A551" s="3" t="s">
        <v>342</v>
      </c>
      <c r="B551" s="4" t="s">
        <v>13</v>
      </c>
      <c r="C551" s="4" t="s">
        <v>334</v>
      </c>
      <c r="D551" s="4" t="s">
        <v>35</v>
      </c>
      <c r="E551" s="4" t="s">
        <v>341</v>
      </c>
      <c r="F551" s="4" t="s">
        <v>95</v>
      </c>
      <c r="G551" s="4" t="s">
        <v>0</v>
      </c>
      <c r="H551" s="4" t="s">
        <v>0</v>
      </c>
      <c r="I551" s="4" t="s">
        <v>0</v>
      </c>
      <c r="J551" s="24">
        <v>2550000</v>
      </c>
      <c r="K551" s="57">
        <f t="shared" ref="K551:M553" si="56">K552</f>
        <v>0</v>
      </c>
      <c r="L551" s="57">
        <f t="shared" si="56"/>
        <v>0</v>
      </c>
      <c r="M551" s="33">
        <f t="shared" si="56"/>
        <v>2550000</v>
      </c>
    </row>
    <row r="552" spans="1:13">
      <c r="A552" s="3" t="s">
        <v>343</v>
      </c>
      <c r="B552" s="4" t="s">
        <v>13</v>
      </c>
      <c r="C552" s="4" t="s">
        <v>334</v>
      </c>
      <c r="D552" s="4" t="s">
        <v>35</v>
      </c>
      <c r="E552" s="4" t="s">
        <v>341</v>
      </c>
      <c r="F552" s="4" t="s">
        <v>344</v>
      </c>
      <c r="G552" s="4" t="s">
        <v>0</v>
      </c>
      <c r="H552" s="4" t="s">
        <v>0</v>
      </c>
      <c r="I552" s="4" t="s">
        <v>0</v>
      </c>
      <c r="J552" s="24">
        <v>2550000</v>
      </c>
      <c r="K552" s="57">
        <f t="shared" si="56"/>
        <v>0</v>
      </c>
      <c r="L552" s="57">
        <f t="shared" si="56"/>
        <v>0</v>
      </c>
      <c r="M552" s="33">
        <f t="shared" si="56"/>
        <v>2550000</v>
      </c>
    </row>
    <row r="553" spans="1:13" ht="25.5">
      <c r="A553" s="5" t="s">
        <v>345</v>
      </c>
      <c r="B553" s="6" t="s">
        <v>13</v>
      </c>
      <c r="C553" s="6" t="s">
        <v>334</v>
      </c>
      <c r="D553" s="6" t="s">
        <v>35</v>
      </c>
      <c r="E553" s="6" t="s">
        <v>341</v>
      </c>
      <c r="F553" s="6" t="s">
        <v>344</v>
      </c>
      <c r="G553" s="6" t="s">
        <v>346</v>
      </c>
      <c r="H553" s="6" t="s">
        <v>0</v>
      </c>
      <c r="I553" s="6" t="s">
        <v>0</v>
      </c>
      <c r="J553" s="27">
        <v>2550000</v>
      </c>
      <c r="K553" s="69">
        <f t="shared" si="56"/>
        <v>0</v>
      </c>
      <c r="L553" s="69">
        <f t="shared" si="56"/>
        <v>0</v>
      </c>
      <c r="M553" s="36">
        <f t="shared" si="56"/>
        <v>2550000</v>
      </c>
    </row>
    <row r="554" spans="1:13" ht="25.5">
      <c r="A554" s="5" t="s">
        <v>145</v>
      </c>
      <c r="B554" s="6" t="s">
        <v>13</v>
      </c>
      <c r="C554" s="6" t="s">
        <v>334</v>
      </c>
      <c r="D554" s="6" t="s">
        <v>35</v>
      </c>
      <c r="E554" s="6" t="s">
        <v>341</v>
      </c>
      <c r="F554" s="6" t="s">
        <v>344</v>
      </c>
      <c r="G554" s="6" t="s">
        <v>346</v>
      </c>
      <c r="H554" s="6" t="s">
        <v>0</v>
      </c>
      <c r="I554" s="6" t="s">
        <v>146</v>
      </c>
      <c r="J554" s="27">
        <v>2550000</v>
      </c>
      <c r="K554" s="63"/>
      <c r="L554" s="58"/>
      <c r="M554" s="30">
        <f>J554+K554+L554</f>
        <v>2550000</v>
      </c>
    </row>
    <row r="555" spans="1:13" ht="25.5">
      <c r="A555" s="3" t="s">
        <v>139</v>
      </c>
      <c r="B555" s="4" t="s">
        <v>13</v>
      </c>
      <c r="C555" s="4" t="s">
        <v>334</v>
      </c>
      <c r="D555" s="4" t="s">
        <v>35</v>
      </c>
      <c r="E555" s="4" t="s">
        <v>341</v>
      </c>
      <c r="F555" s="4" t="s">
        <v>140</v>
      </c>
      <c r="G555" s="4" t="s">
        <v>0</v>
      </c>
      <c r="H555" s="4" t="s">
        <v>0</v>
      </c>
      <c r="I555" s="4" t="s">
        <v>0</v>
      </c>
      <c r="J555" s="24">
        <v>80790</v>
      </c>
      <c r="K555" s="57">
        <f t="shared" ref="K555:M556" si="57">K556</f>
        <v>0</v>
      </c>
      <c r="L555" s="57">
        <f t="shared" si="57"/>
        <v>0</v>
      </c>
      <c r="M555" s="33">
        <f t="shared" si="57"/>
        <v>80790</v>
      </c>
    </row>
    <row r="556" spans="1:13" ht="38.25">
      <c r="A556" s="3" t="s">
        <v>347</v>
      </c>
      <c r="B556" s="4" t="s">
        <v>13</v>
      </c>
      <c r="C556" s="4" t="s">
        <v>334</v>
      </c>
      <c r="D556" s="4" t="s">
        <v>35</v>
      </c>
      <c r="E556" s="4" t="s">
        <v>341</v>
      </c>
      <c r="F556" s="4" t="s">
        <v>348</v>
      </c>
      <c r="G556" s="4" t="s">
        <v>0</v>
      </c>
      <c r="H556" s="4" t="s">
        <v>0</v>
      </c>
      <c r="I556" s="4" t="s">
        <v>0</v>
      </c>
      <c r="J556" s="24">
        <v>80790</v>
      </c>
      <c r="K556" s="57">
        <f t="shared" si="57"/>
        <v>0</v>
      </c>
      <c r="L556" s="57">
        <f t="shared" si="57"/>
        <v>0</v>
      </c>
      <c r="M556" s="33">
        <f t="shared" si="57"/>
        <v>80790</v>
      </c>
    </row>
    <row r="557" spans="1:13" ht="25.5">
      <c r="A557" s="5" t="s">
        <v>345</v>
      </c>
      <c r="B557" s="6" t="s">
        <v>13</v>
      </c>
      <c r="C557" s="6" t="s">
        <v>334</v>
      </c>
      <c r="D557" s="6" t="s">
        <v>35</v>
      </c>
      <c r="E557" s="6" t="s">
        <v>341</v>
      </c>
      <c r="F557" s="6" t="s">
        <v>348</v>
      </c>
      <c r="G557" s="6" t="s">
        <v>346</v>
      </c>
      <c r="H557" s="6" t="s">
        <v>0</v>
      </c>
      <c r="I557" s="6" t="s">
        <v>0</v>
      </c>
      <c r="J557" s="27">
        <v>80790</v>
      </c>
      <c r="K557" s="69">
        <f>K558+K559</f>
        <v>0</v>
      </c>
      <c r="L557" s="69">
        <f>L558+L559</f>
        <v>0</v>
      </c>
      <c r="M557" s="36">
        <f>M558+M559</f>
        <v>80790</v>
      </c>
    </row>
    <row r="558" spans="1:13" ht="25.5">
      <c r="A558" s="5" t="s">
        <v>349</v>
      </c>
      <c r="B558" s="6" t="s">
        <v>13</v>
      </c>
      <c r="C558" s="6" t="s">
        <v>334</v>
      </c>
      <c r="D558" s="6" t="s">
        <v>35</v>
      </c>
      <c r="E558" s="6" t="s">
        <v>341</v>
      </c>
      <c r="F558" s="6" t="s">
        <v>348</v>
      </c>
      <c r="G558" s="6" t="s">
        <v>346</v>
      </c>
      <c r="H558" s="72" t="s">
        <v>0</v>
      </c>
      <c r="I558" s="72" t="s">
        <v>350</v>
      </c>
      <c r="J558" s="40">
        <v>0</v>
      </c>
      <c r="K558" s="64"/>
      <c r="L558" s="70"/>
      <c r="M558" s="41">
        <f t="shared" ref="M558:M563" si="58">J558+K558+L558</f>
        <v>0</v>
      </c>
    </row>
    <row r="559" spans="1:13" ht="25.5">
      <c r="A559" s="5" t="s">
        <v>145</v>
      </c>
      <c r="B559" s="6" t="s">
        <v>13</v>
      </c>
      <c r="C559" s="6" t="s">
        <v>334</v>
      </c>
      <c r="D559" s="6" t="s">
        <v>35</v>
      </c>
      <c r="E559" s="6" t="s">
        <v>341</v>
      </c>
      <c r="F559" s="6" t="s">
        <v>348</v>
      </c>
      <c r="G559" s="39" t="s">
        <v>346</v>
      </c>
      <c r="H559" s="77" t="s">
        <v>0</v>
      </c>
      <c r="I559" s="77" t="s">
        <v>146</v>
      </c>
      <c r="J559" s="36">
        <v>80790</v>
      </c>
      <c r="K559" s="63"/>
      <c r="L559" s="63"/>
      <c r="M559" s="30">
        <f t="shared" si="58"/>
        <v>80790</v>
      </c>
    </row>
    <row r="560" spans="1:13">
      <c r="A560" s="5"/>
      <c r="B560" s="6" t="s">
        <v>13</v>
      </c>
      <c r="C560" s="6" t="s">
        <v>334</v>
      </c>
      <c r="D560" s="6" t="s">
        <v>35</v>
      </c>
      <c r="E560" s="6">
        <v>9950071100</v>
      </c>
      <c r="F560" s="6">
        <v>313</v>
      </c>
      <c r="G560" s="39" t="s">
        <v>346</v>
      </c>
      <c r="H560" s="77" t="s">
        <v>0</v>
      </c>
      <c r="I560" s="77" t="s">
        <v>146</v>
      </c>
      <c r="J560" s="36">
        <v>0</v>
      </c>
      <c r="K560" s="63">
        <v>0</v>
      </c>
      <c r="L560" s="63">
        <f>450000-450000</f>
        <v>0</v>
      </c>
      <c r="M560" s="30">
        <f t="shared" si="58"/>
        <v>0</v>
      </c>
    </row>
    <row r="561" spans="1:15">
      <c r="A561" s="49" t="s">
        <v>100</v>
      </c>
      <c r="B561" s="6" t="s">
        <v>13</v>
      </c>
      <c r="C561" s="6" t="s">
        <v>334</v>
      </c>
      <c r="D561" s="6" t="s">
        <v>35</v>
      </c>
      <c r="E561" s="6">
        <v>9950091008</v>
      </c>
      <c r="F561" s="6">
        <v>244</v>
      </c>
      <c r="G561" s="39">
        <v>222</v>
      </c>
      <c r="H561" s="77" t="s">
        <v>0</v>
      </c>
      <c r="I561" s="77">
        <v>1125</v>
      </c>
      <c r="J561" s="36">
        <v>460000</v>
      </c>
      <c r="K561" s="63"/>
      <c r="L561" s="63">
        <f>460000-J561</f>
        <v>0</v>
      </c>
      <c r="M561" s="30">
        <f t="shared" si="58"/>
        <v>460000</v>
      </c>
    </row>
    <row r="562" spans="1:15">
      <c r="A562" s="49" t="s">
        <v>100</v>
      </c>
      <c r="B562" s="6" t="s">
        <v>13</v>
      </c>
      <c r="C562" s="6" t="s">
        <v>334</v>
      </c>
      <c r="D562" s="6" t="s">
        <v>35</v>
      </c>
      <c r="E562" s="6">
        <v>9950091012</v>
      </c>
      <c r="F562" s="6">
        <v>244</v>
      </c>
      <c r="G562" s="39">
        <v>222</v>
      </c>
      <c r="H562" s="77" t="s">
        <v>0</v>
      </c>
      <c r="I562" s="77">
        <v>1125</v>
      </c>
      <c r="J562" s="83">
        <v>340000</v>
      </c>
      <c r="K562" s="122"/>
      <c r="L562" s="122">
        <v>460000</v>
      </c>
      <c r="M562" s="30">
        <f t="shared" si="58"/>
        <v>800000</v>
      </c>
    </row>
    <row r="563" spans="1:15">
      <c r="A563" s="49" t="s">
        <v>405</v>
      </c>
      <c r="B563" s="6" t="s">
        <v>13</v>
      </c>
      <c r="C563" s="6" t="s">
        <v>334</v>
      </c>
      <c r="D563" s="6" t="s">
        <v>35</v>
      </c>
      <c r="E563" s="6">
        <v>9950091012</v>
      </c>
      <c r="F563" s="6">
        <v>313</v>
      </c>
      <c r="G563" s="6">
        <v>262</v>
      </c>
      <c r="H563" s="120" t="s">
        <v>0</v>
      </c>
      <c r="I563" s="121">
        <v>1142</v>
      </c>
      <c r="J563" s="83">
        <v>150040</v>
      </c>
      <c r="K563" s="122"/>
      <c r="L563" s="122"/>
      <c r="M563" s="30">
        <f t="shared" si="58"/>
        <v>150040</v>
      </c>
    </row>
    <row r="564" spans="1:15">
      <c r="A564" s="3" t="s">
        <v>233</v>
      </c>
      <c r="B564" s="4" t="s">
        <v>13</v>
      </c>
      <c r="C564" s="4" t="s">
        <v>334</v>
      </c>
      <c r="D564" s="4" t="s">
        <v>35</v>
      </c>
      <c r="E564" s="4" t="s">
        <v>234</v>
      </c>
      <c r="F564" s="4" t="s">
        <v>0</v>
      </c>
      <c r="G564" s="4" t="s">
        <v>0</v>
      </c>
      <c r="H564" s="4" t="s">
        <v>0</v>
      </c>
      <c r="I564" s="4" t="s">
        <v>0</v>
      </c>
      <c r="J564" s="42">
        <v>0</v>
      </c>
      <c r="K564" s="67">
        <f t="shared" ref="K564:M568" si="59">K565</f>
        <v>0</v>
      </c>
      <c r="L564" s="67">
        <f t="shared" si="59"/>
        <v>0</v>
      </c>
      <c r="M564" s="99">
        <f t="shared" si="59"/>
        <v>0</v>
      </c>
    </row>
    <row r="565" spans="1:15">
      <c r="A565" s="3" t="s">
        <v>235</v>
      </c>
      <c r="B565" s="4" t="s">
        <v>13</v>
      </c>
      <c r="C565" s="4" t="s">
        <v>334</v>
      </c>
      <c r="D565" s="4" t="s">
        <v>35</v>
      </c>
      <c r="E565" s="4" t="s">
        <v>236</v>
      </c>
      <c r="F565" s="4" t="s">
        <v>0</v>
      </c>
      <c r="G565" s="4" t="s">
        <v>0</v>
      </c>
      <c r="H565" s="4" t="s">
        <v>0</v>
      </c>
      <c r="I565" s="4" t="s">
        <v>0</v>
      </c>
      <c r="J565" s="24">
        <v>0</v>
      </c>
      <c r="K565" s="57">
        <f t="shared" si="59"/>
        <v>0</v>
      </c>
      <c r="L565" s="57">
        <f t="shared" si="59"/>
        <v>0</v>
      </c>
      <c r="M565" s="33">
        <f t="shared" si="59"/>
        <v>0</v>
      </c>
    </row>
    <row r="566" spans="1:15" ht="38.25">
      <c r="A566" s="3" t="s">
        <v>244</v>
      </c>
      <c r="B566" s="4" t="s">
        <v>13</v>
      </c>
      <c r="C566" s="4" t="s">
        <v>334</v>
      </c>
      <c r="D566" s="4" t="s">
        <v>35</v>
      </c>
      <c r="E566" s="4" t="s">
        <v>245</v>
      </c>
      <c r="F566" s="4" t="s">
        <v>0</v>
      </c>
      <c r="G566" s="4" t="s">
        <v>0</v>
      </c>
      <c r="H566" s="4" t="s">
        <v>0</v>
      </c>
      <c r="I566" s="4" t="s">
        <v>0</v>
      </c>
      <c r="J566" s="24">
        <v>0</v>
      </c>
      <c r="K566" s="57">
        <f t="shared" si="59"/>
        <v>0</v>
      </c>
      <c r="L566" s="57">
        <f t="shared" si="59"/>
        <v>0</v>
      </c>
      <c r="M566" s="33">
        <f t="shared" si="59"/>
        <v>0</v>
      </c>
    </row>
    <row r="567" spans="1:15" ht="25.5">
      <c r="A567" s="3" t="s">
        <v>137</v>
      </c>
      <c r="B567" s="4" t="s">
        <v>13</v>
      </c>
      <c r="C567" s="4" t="s">
        <v>334</v>
      </c>
      <c r="D567" s="4" t="s">
        <v>35</v>
      </c>
      <c r="E567" s="4" t="s">
        <v>245</v>
      </c>
      <c r="F567" s="4" t="s">
        <v>138</v>
      </c>
      <c r="G567" s="4" t="s">
        <v>0</v>
      </c>
      <c r="H567" s="4" t="s">
        <v>0</v>
      </c>
      <c r="I567" s="4" t="s">
        <v>0</v>
      </c>
      <c r="J567" s="24">
        <v>0</v>
      </c>
      <c r="K567" s="57">
        <f t="shared" si="59"/>
        <v>0</v>
      </c>
      <c r="L567" s="57">
        <f t="shared" si="59"/>
        <v>0</v>
      </c>
      <c r="M567" s="33">
        <f t="shared" si="59"/>
        <v>0</v>
      </c>
    </row>
    <row r="568" spans="1:15" ht="25.5">
      <c r="A568" s="3" t="s">
        <v>139</v>
      </c>
      <c r="B568" s="4" t="s">
        <v>13</v>
      </c>
      <c r="C568" s="4" t="s">
        <v>334</v>
      </c>
      <c r="D568" s="4" t="s">
        <v>35</v>
      </c>
      <c r="E568" s="4" t="s">
        <v>245</v>
      </c>
      <c r="F568" s="4" t="s">
        <v>140</v>
      </c>
      <c r="G568" s="4" t="s">
        <v>0</v>
      </c>
      <c r="H568" s="4" t="s">
        <v>0</v>
      </c>
      <c r="I568" s="4" t="s">
        <v>0</v>
      </c>
      <c r="J568" s="24">
        <v>0</v>
      </c>
      <c r="K568" s="57">
        <f t="shared" si="59"/>
        <v>0</v>
      </c>
      <c r="L568" s="57">
        <f t="shared" si="59"/>
        <v>0</v>
      </c>
      <c r="M568" s="33">
        <f t="shared" si="59"/>
        <v>0</v>
      </c>
    </row>
    <row r="569" spans="1:15" ht="38.25">
      <c r="A569" s="3" t="s">
        <v>347</v>
      </c>
      <c r="B569" s="4" t="s">
        <v>13</v>
      </c>
      <c r="C569" s="4" t="s">
        <v>334</v>
      </c>
      <c r="D569" s="4" t="s">
        <v>35</v>
      </c>
      <c r="E569" s="4" t="s">
        <v>245</v>
      </c>
      <c r="F569" s="4" t="s">
        <v>348</v>
      </c>
      <c r="G569" s="4" t="s">
        <v>0</v>
      </c>
      <c r="H569" s="4" t="s">
        <v>0</v>
      </c>
      <c r="I569" s="4" t="s">
        <v>0</v>
      </c>
      <c r="J569" s="24">
        <v>0</v>
      </c>
      <c r="K569" s="57">
        <f>K570+K572</f>
        <v>0</v>
      </c>
      <c r="L569" s="57">
        <f>L570+L572</f>
        <v>0</v>
      </c>
      <c r="M569" s="33">
        <f>M570+M572</f>
        <v>0</v>
      </c>
    </row>
    <row r="570" spans="1:15" ht="25.5">
      <c r="A570" s="5" t="s">
        <v>345</v>
      </c>
      <c r="B570" s="6" t="s">
        <v>13</v>
      </c>
      <c r="C570" s="6" t="s">
        <v>334</v>
      </c>
      <c r="D570" s="6" t="s">
        <v>35</v>
      </c>
      <c r="E570" s="6" t="s">
        <v>245</v>
      </c>
      <c r="F570" s="6" t="s">
        <v>348</v>
      </c>
      <c r="G570" s="6" t="s">
        <v>346</v>
      </c>
      <c r="H570" s="6" t="s">
        <v>0</v>
      </c>
      <c r="I570" s="6" t="s">
        <v>0</v>
      </c>
      <c r="J570" s="27">
        <v>0</v>
      </c>
      <c r="K570" s="69">
        <f>K571</f>
        <v>0</v>
      </c>
      <c r="L570" s="69">
        <f>L571</f>
        <v>0</v>
      </c>
      <c r="M570" s="36">
        <f>M571</f>
        <v>0</v>
      </c>
    </row>
    <row r="571" spans="1:15" ht="25.5">
      <c r="A571" s="5" t="s">
        <v>145</v>
      </c>
      <c r="B571" s="6" t="s">
        <v>13</v>
      </c>
      <c r="C571" s="6" t="s">
        <v>334</v>
      </c>
      <c r="D571" s="6" t="s">
        <v>35</v>
      </c>
      <c r="E571" s="6" t="s">
        <v>245</v>
      </c>
      <c r="F571" s="6" t="s">
        <v>348</v>
      </c>
      <c r="G571" s="6" t="s">
        <v>346</v>
      </c>
      <c r="H571" s="6" t="s">
        <v>0</v>
      </c>
      <c r="I571" s="6" t="s">
        <v>146</v>
      </c>
      <c r="J571" s="27">
        <v>0</v>
      </c>
      <c r="K571" s="63"/>
      <c r="L571" s="58"/>
      <c r="M571" s="30">
        <f>J571+K571+L571</f>
        <v>0</v>
      </c>
    </row>
    <row r="572" spans="1:15" ht="38.25" hidden="1">
      <c r="A572" s="5" t="s">
        <v>351</v>
      </c>
      <c r="B572" s="6" t="s">
        <v>13</v>
      </c>
      <c r="C572" s="6" t="s">
        <v>334</v>
      </c>
      <c r="D572" s="6" t="s">
        <v>35</v>
      </c>
      <c r="E572" s="6" t="s">
        <v>245</v>
      </c>
      <c r="F572" s="6" t="s">
        <v>348</v>
      </c>
      <c r="G572" s="6" t="s">
        <v>352</v>
      </c>
      <c r="H572" s="6" t="s">
        <v>0</v>
      </c>
      <c r="I572" s="6" t="s">
        <v>0</v>
      </c>
      <c r="J572" s="27">
        <v>0</v>
      </c>
      <c r="K572" s="69">
        <f>K573</f>
        <v>0</v>
      </c>
      <c r="L572" s="69">
        <f>L573</f>
        <v>0</v>
      </c>
      <c r="M572" s="36">
        <f>M573</f>
        <v>0</v>
      </c>
    </row>
    <row r="573" spans="1:15" ht="25.5" hidden="1">
      <c r="A573" s="5" t="s">
        <v>145</v>
      </c>
      <c r="B573" s="6" t="s">
        <v>13</v>
      </c>
      <c r="C573" s="6" t="s">
        <v>334</v>
      </c>
      <c r="D573" s="6" t="s">
        <v>35</v>
      </c>
      <c r="E573" s="6" t="s">
        <v>245</v>
      </c>
      <c r="F573" s="6" t="s">
        <v>348</v>
      </c>
      <c r="G573" s="6" t="s">
        <v>352</v>
      </c>
      <c r="H573" s="6" t="s">
        <v>0</v>
      </c>
      <c r="I573" s="6" t="s">
        <v>146</v>
      </c>
      <c r="J573" s="27">
        <v>0</v>
      </c>
      <c r="K573" s="63"/>
      <c r="L573" s="58"/>
      <c r="M573" s="30">
        <f>J573+K573+L573</f>
        <v>0</v>
      </c>
    </row>
    <row r="574" spans="1:15" ht="38.25">
      <c r="A574" s="3" t="s">
        <v>267</v>
      </c>
      <c r="B574" s="4" t="s">
        <v>13</v>
      </c>
      <c r="C574" s="4" t="s">
        <v>334</v>
      </c>
      <c r="D574" s="4" t="s">
        <v>35</v>
      </c>
      <c r="E574" s="4" t="s">
        <v>268</v>
      </c>
      <c r="F574" s="4" t="s">
        <v>0</v>
      </c>
      <c r="G574" s="4" t="s">
        <v>0</v>
      </c>
      <c r="H574" s="4" t="s">
        <v>0</v>
      </c>
      <c r="I574" s="4" t="s">
        <v>0</v>
      </c>
      <c r="J574" s="24">
        <v>2000000</v>
      </c>
      <c r="K574" s="57">
        <f t="shared" ref="K574:M579" si="60">K575</f>
        <v>0</v>
      </c>
      <c r="L574" s="57">
        <f t="shared" si="60"/>
        <v>0</v>
      </c>
      <c r="M574" s="33">
        <f t="shared" si="60"/>
        <v>2000000</v>
      </c>
      <c r="O574" s="14"/>
    </row>
    <row r="575" spans="1:15" ht="25.5">
      <c r="A575" s="3" t="s">
        <v>269</v>
      </c>
      <c r="B575" s="4" t="s">
        <v>13</v>
      </c>
      <c r="C575" s="4" t="s">
        <v>334</v>
      </c>
      <c r="D575" s="4" t="s">
        <v>35</v>
      </c>
      <c r="E575" s="4" t="s">
        <v>270</v>
      </c>
      <c r="F575" s="4" t="s">
        <v>0</v>
      </c>
      <c r="G575" s="4" t="s">
        <v>0</v>
      </c>
      <c r="H575" s="4" t="s">
        <v>0</v>
      </c>
      <c r="I575" s="4" t="s">
        <v>0</v>
      </c>
      <c r="J575" s="24">
        <v>2000000</v>
      </c>
      <c r="K575" s="57">
        <f t="shared" si="60"/>
        <v>0</v>
      </c>
      <c r="L575" s="57">
        <f t="shared" si="60"/>
        <v>0</v>
      </c>
      <c r="M575" s="33">
        <f t="shared" si="60"/>
        <v>2000000</v>
      </c>
    </row>
    <row r="576" spans="1:15" ht="51">
      <c r="A576" s="3" t="s">
        <v>353</v>
      </c>
      <c r="B576" s="4" t="s">
        <v>13</v>
      </c>
      <c r="C576" s="4" t="s">
        <v>334</v>
      </c>
      <c r="D576" s="4" t="s">
        <v>35</v>
      </c>
      <c r="E576" s="4" t="s">
        <v>354</v>
      </c>
      <c r="F576" s="4" t="s">
        <v>0</v>
      </c>
      <c r="G576" s="4" t="s">
        <v>0</v>
      </c>
      <c r="H576" s="4" t="s">
        <v>0</v>
      </c>
      <c r="I576" s="4" t="s">
        <v>0</v>
      </c>
      <c r="J576" s="24">
        <v>2000000</v>
      </c>
      <c r="K576" s="57">
        <f t="shared" si="60"/>
        <v>0</v>
      </c>
      <c r="L576" s="57">
        <f t="shared" si="60"/>
        <v>0</v>
      </c>
      <c r="M576" s="33">
        <f t="shared" si="60"/>
        <v>2000000</v>
      </c>
    </row>
    <row r="577" spans="1:14">
      <c r="A577" s="3" t="s">
        <v>324</v>
      </c>
      <c r="B577" s="4" t="s">
        <v>13</v>
      </c>
      <c r="C577" s="4" t="s">
        <v>334</v>
      </c>
      <c r="D577" s="4" t="s">
        <v>35</v>
      </c>
      <c r="E577" s="4" t="s">
        <v>354</v>
      </c>
      <c r="F577" s="4" t="s">
        <v>325</v>
      </c>
      <c r="G577" s="4" t="s">
        <v>0</v>
      </c>
      <c r="H577" s="4" t="s">
        <v>0</v>
      </c>
      <c r="I577" s="4" t="s">
        <v>0</v>
      </c>
      <c r="J577" s="24">
        <v>2000000</v>
      </c>
      <c r="K577" s="57">
        <f t="shared" si="60"/>
        <v>0</v>
      </c>
      <c r="L577" s="57">
        <f t="shared" si="60"/>
        <v>0</v>
      </c>
      <c r="M577" s="33">
        <f t="shared" si="60"/>
        <v>2000000</v>
      </c>
    </row>
    <row r="578" spans="1:14">
      <c r="A578" s="3" t="s">
        <v>326</v>
      </c>
      <c r="B578" s="4" t="s">
        <v>13</v>
      </c>
      <c r="C578" s="4" t="s">
        <v>334</v>
      </c>
      <c r="D578" s="4" t="s">
        <v>35</v>
      </c>
      <c r="E578" s="4" t="s">
        <v>354</v>
      </c>
      <c r="F578" s="4" t="s">
        <v>327</v>
      </c>
      <c r="G578" s="4" t="s">
        <v>0</v>
      </c>
      <c r="H578" s="4" t="s">
        <v>0</v>
      </c>
      <c r="I578" s="4" t="s">
        <v>0</v>
      </c>
      <c r="J578" s="24">
        <v>2000000</v>
      </c>
      <c r="K578" s="57">
        <f t="shared" si="60"/>
        <v>0</v>
      </c>
      <c r="L578" s="57">
        <f t="shared" si="60"/>
        <v>0</v>
      </c>
      <c r="M578" s="33">
        <f t="shared" si="60"/>
        <v>2000000</v>
      </c>
    </row>
    <row r="579" spans="1:14">
      <c r="A579" s="3" t="s">
        <v>326</v>
      </c>
      <c r="B579" s="4" t="s">
        <v>13</v>
      </c>
      <c r="C579" s="4" t="s">
        <v>334</v>
      </c>
      <c r="D579" s="4" t="s">
        <v>35</v>
      </c>
      <c r="E579" s="4" t="s">
        <v>354</v>
      </c>
      <c r="F579" s="4" t="s">
        <v>327</v>
      </c>
      <c r="G579" s="4" t="s">
        <v>0</v>
      </c>
      <c r="H579" s="4" t="s">
        <v>0</v>
      </c>
      <c r="I579" s="4" t="s">
        <v>0</v>
      </c>
      <c r="J579" s="24">
        <v>2000000</v>
      </c>
      <c r="K579" s="57">
        <f t="shared" si="60"/>
        <v>0</v>
      </c>
      <c r="L579" s="57">
        <f t="shared" si="60"/>
        <v>0</v>
      </c>
      <c r="M579" s="33">
        <f t="shared" si="60"/>
        <v>2000000</v>
      </c>
    </row>
    <row r="580" spans="1:14" ht="38.25">
      <c r="A580" s="5" t="s">
        <v>328</v>
      </c>
      <c r="B580" s="6" t="s">
        <v>13</v>
      </c>
      <c r="C580" s="6" t="s">
        <v>334</v>
      </c>
      <c r="D580" s="6" t="s">
        <v>35</v>
      </c>
      <c r="E580" s="6" t="s">
        <v>354</v>
      </c>
      <c r="F580" s="6" t="s">
        <v>327</v>
      </c>
      <c r="G580" s="6" t="s">
        <v>329</v>
      </c>
      <c r="H580" s="6" t="s">
        <v>0</v>
      </c>
      <c r="I580" s="6" t="s">
        <v>0</v>
      </c>
      <c r="J580" s="27">
        <v>2000000</v>
      </c>
      <c r="K580" s="63"/>
      <c r="L580" s="58"/>
      <c r="M580" s="30">
        <f>J580+K580+L580</f>
        <v>2000000</v>
      </c>
    </row>
    <row r="581" spans="1:14">
      <c r="A581" s="9" t="s">
        <v>355</v>
      </c>
      <c r="B581" s="10" t="s">
        <v>13</v>
      </c>
      <c r="C581" s="10" t="s">
        <v>356</v>
      </c>
      <c r="D581" s="10" t="s">
        <v>0</v>
      </c>
      <c r="E581" s="10" t="s">
        <v>0</v>
      </c>
      <c r="F581" s="10" t="s">
        <v>0</v>
      </c>
      <c r="G581" s="10" t="s">
        <v>0</v>
      </c>
      <c r="H581" s="10" t="s">
        <v>0</v>
      </c>
      <c r="I581" s="10" t="s">
        <v>0</v>
      </c>
      <c r="J581" s="25">
        <v>5414926.7199999988</v>
      </c>
      <c r="K581" s="55">
        <f t="shared" ref="K581:M583" si="61">K582</f>
        <v>0</v>
      </c>
      <c r="L581" s="55">
        <f t="shared" si="61"/>
        <v>1569130</v>
      </c>
      <c r="M581" s="34">
        <f t="shared" si="61"/>
        <v>6984056.7199999988</v>
      </c>
    </row>
    <row r="582" spans="1:14" ht="25.5">
      <c r="A582" s="3" t="s">
        <v>357</v>
      </c>
      <c r="B582" s="4" t="s">
        <v>13</v>
      </c>
      <c r="C582" s="4" t="s">
        <v>356</v>
      </c>
      <c r="D582" s="4" t="s">
        <v>228</v>
      </c>
      <c r="E582" s="4" t="s">
        <v>0</v>
      </c>
      <c r="F582" s="4" t="s">
        <v>0</v>
      </c>
      <c r="G582" s="4" t="s">
        <v>0</v>
      </c>
      <c r="H582" s="4" t="s">
        <v>0</v>
      </c>
      <c r="I582" s="4" t="s">
        <v>0</v>
      </c>
      <c r="J582" s="24">
        <v>5414926.7199999988</v>
      </c>
      <c r="K582" s="57">
        <f t="shared" si="61"/>
        <v>0</v>
      </c>
      <c r="L582" s="57">
        <f t="shared" si="61"/>
        <v>1569130</v>
      </c>
      <c r="M582" s="33">
        <f t="shared" si="61"/>
        <v>6984056.7199999988</v>
      </c>
    </row>
    <row r="583" spans="1:14" ht="25.5">
      <c r="A583" s="3" t="s">
        <v>358</v>
      </c>
      <c r="B583" s="4" t="s">
        <v>13</v>
      </c>
      <c r="C583" s="4" t="s">
        <v>356</v>
      </c>
      <c r="D583" s="4" t="s">
        <v>228</v>
      </c>
      <c r="E583" s="4" t="s">
        <v>359</v>
      </c>
      <c r="F583" s="4" t="s">
        <v>0</v>
      </c>
      <c r="G583" s="4" t="s">
        <v>0</v>
      </c>
      <c r="H583" s="4" t="s">
        <v>0</v>
      </c>
      <c r="I583" s="4" t="s">
        <v>0</v>
      </c>
      <c r="J583" s="24">
        <v>5414926.7199999988</v>
      </c>
      <c r="K583" s="57">
        <f t="shared" si="61"/>
        <v>0</v>
      </c>
      <c r="L583" s="57">
        <f>L584</f>
        <v>1569130</v>
      </c>
      <c r="M583" s="57">
        <f t="shared" si="61"/>
        <v>6984056.7199999988</v>
      </c>
    </row>
    <row r="584" spans="1:14">
      <c r="A584" s="3" t="s">
        <v>360</v>
      </c>
      <c r="B584" s="4" t="s">
        <v>13</v>
      </c>
      <c r="C584" s="4" t="s">
        <v>356</v>
      </c>
      <c r="D584" s="4" t="s">
        <v>228</v>
      </c>
      <c r="E584" s="4" t="s">
        <v>361</v>
      </c>
      <c r="F584" s="4" t="s">
        <v>0</v>
      </c>
      <c r="G584" s="4" t="s">
        <v>0</v>
      </c>
      <c r="H584" s="4" t="s">
        <v>0</v>
      </c>
      <c r="I584" s="4" t="s">
        <v>0</v>
      </c>
      <c r="J584" s="24">
        <v>5414926.7199999988</v>
      </c>
      <c r="K584" s="57">
        <f>K585+K610+K611</f>
        <v>0</v>
      </c>
      <c r="L584" s="57">
        <f t="shared" ref="L584:M584" si="62">L585+L610+L611</f>
        <v>1569130</v>
      </c>
      <c r="M584" s="57">
        <f t="shared" si="62"/>
        <v>6984056.7199999988</v>
      </c>
    </row>
    <row r="585" spans="1:14" ht="38.25">
      <c r="A585" s="3" t="s">
        <v>362</v>
      </c>
      <c r="B585" s="4" t="s">
        <v>13</v>
      </c>
      <c r="C585" s="4" t="s">
        <v>356</v>
      </c>
      <c r="D585" s="4" t="s">
        <v>228</v>
      </c>
      <c r="E585" s="4" t="s">
        <v>363</v>
      </c>
      <c r="F585" s="4" t="s">
        <v>0</v>
      </c>
      <c r="G585" s="4" t="s">
        <v>0</v>
      </c>
      <c r="H585" s="4" t="s">
        <v>0</v>
      </c>
      <c r="I585" s="4" t="s">
        <v>0</v>
      </c>
      <c r="J585" s="24">
        <v>5414926.7199999988</v>
      </c>
      <c r="K585" s="57">
        <f>K586+K591+K605</f>
        <v>0</v>
      </c>
      <c r="L585" s="57">
        <f>L586+L591+L605</f>
        <v>0</v>
      </c>
      <c r="M585" s="33">
        <f>M586+M591+M605</f>
        <v>5414926.7199999988</v>
      </c>
    </row>
    <row r="586" spans="1:14">
      <c r="A586" s="3" t="s">
        <v>24</v>
      </c>
      <c r="B586" s="4" t="s">
        <v>13</v>
      </c>
      <c r="C586" s="4" t="s">
        <v>356</v>
      </c>
      <c r="D586" s="4" t="s">
        <v>228</v>
      </c>
      <c r="E586" s="4" t="s">
        <v>363</v>
      </c>
      <c r="F586" s="4" t="s">
        <v>25</v>
      </c>
      <c r="G586" s="4" t="s">
        <v>0</v>
      </c>
      <c r="H586" s="4" t="s">
        <v>0</v>
      </c>
      <c r="I586" s="4" t="s">
        <v>0</v>
      </c>
      <c r="J586" s="24">
        <v>1954625</v>
      </c>
      <c r="K586" s="57">
        <f t="shared" ref="K586:M589" si="63">K587</f>
        <v>0</v>
      </c>
      <c r="L586" s="57">
        <f t="shared" si="63"/>
        <v>0</v>
      </c>
      <c r="M586" s="33">
        <f t="shared" si="63"/>
        <v>1954625</v>
      </c>
    </row>
    <row r="587" spans="1:14" ht="25.5">
      <c r="A587" s="3" t="s">
        <v>364</v>
      </c>
      <c r="B587" s="4" t="s">
        <v>13</v>
      </c>
      <c r="C587" s="4" t="s">
        <v>356</v>
      </c>
      <c r="D587" s="4" t="s">
        <v>228</v>
      </c>
      <c r="E587" s="4" t="s">
        <v>363</v>
      </c>
      <c r="F587" s="4" t="s">
        <v>365</v>
      </c>
      <c r="G587" s="4" t="s">
        <v>0</v>
      </c>
      <c r="H587" s="4" t="s">
        <v>0</v>
      </c>
      <c r="I587" s="4" t="s">
        <v>0</v>
      </c>
      <c r="J587" s="24">
        <v>1954625</v>
      </c>
      <c r="K587" s="57">
        <f t="shared" si="63"/>
        <v>0</v>
      </c>
      <c r="L587" s="57">
        <f t="shared" si="63"/>
        <v>0</v>
      </c>
      <c r="M587" s="33">
        <f t="shared" si="63"/>
        <v>1954625</v>
      </c>
    </row>
    <row r="588" spans="1:14" ht="25.5">
      <c r="A588" s="3" t="s">
        <v>366</v>
      </c>
      <c r="B588" s="4" t="s">
        <v>13</v>
      </c>
      <c r="C588" s="4" t="s">
        <v>356</v>
      </c>
      <c r="D588" s="4" t="s">
        <v>228</v>
      </c>
      <c r="E588" s="4" t="s">
        <v>363</v>
      </c>
      <c r="F588" s="4" t="s">
        <v>367</v>
      </c>
      <c r="G588" s="4" t="s">
        <v>0</v>
      </c>
      <c r="H588" s="4" t="s">
        <v>0</v>
      </c>
      <c r="I588" s="4" t="s">
        <v>0</v>
      </c>
      <c r="J588" s="24">
        <v>1954625</v>
      </c>
      <c r="K588" s="57">
        <f t="shared" si="63"/>
        <v>0</v>
      </c>
      <c r="L588" s="57">
        <f t="shared" si="63"/>
        <v>0</v>
      </c>
      <c r="M588" s="33">
        <f t="shared" si="63"/>
        <v>1954625</v>
      </c>
    </row>
    <row r="589" spans="1:14">
      <c r="A589" s="5" t="s">
        <v>66</v>
      </c>
      <c r="B589" s="6" t="s">
        <v>13</v>
      </c>
      <c r="C589" s="6" t="s">
        <v>356</v>
      </c>
      <c r="D589" s="6" t="s">
        <v>228</v>
      </c>
      <c r="E589" s="6" t="s">
        <v>363</v>
      </c>
      <c r="F589" s="6" t="s">
        <v>367</v>
      </c>
      <c r="G589" s="6" t="s">
        <v>67</v>
      </c>
      <c r="H589" s="6" t="s">
        <v>0</v>
      </c>
      <c r="I589" s="6" t="s">
        <v>0</v>
      </c>
      <c r="J589" s="27">
        <v>1954625</v>
      </c>
      <c r="K589" s="69">
        <f t="shared" si="63"/>
        <v>0</v>
      </c>
      <c r="L589" s="69">
        <f t="shared" si="63"/>
        <v>0</v>
      </c>
      <c r="M589" s="36">
        <f t="shared" si="63"/>
        <v>1954625</v>
      </c>
    </row>
    <row r="590" spans="1:14">
      <c r="A590" s="5" t="s">
        <v>181</v>
      </c>
      <c r="B590" s="6" t="s">
        <v>13</v>
      </c>
      <c r="C590" s="6" t="s">
        <v>356</v>
      </c>
      <c r="D590" s="6" t="s">
        <v>228</v>
      </c>
      <c r="E590" s="6" t="s">
        <v>363</v>
      </c>
      <c r="F590" s="6" t="s">
        <v>367</v>
      </c>
      <c r="G590" s="6" t="s">
        <v>67</v>
      </c>
      <c r="H590" s="6" t="s">
        <v>0</v>
      </c>
      <c r="I590" s="6" t="s">
        <v>182</v>
      </c>
      <c r="J590" s="27">
        <v>1954625</v>
      </c>
      <c r="K590" s="63"/>
      <c r="L590" s="58"/>
      <c r="M590" s="30">
        <f>J590+K590+L590</f>
        <v>1954625</v>
      </c>
      <c r="N590" s="144"/>
    </row>
    <row r="591" spans="1:14" ht="25.5">
      <c r="A591" s="3" t="s">
        <v>38</v>
      </c>
      <c r="B591" s="4" t="s">
        <v>13</v>
      </c>
      <c r="C591" s="4" t="s">
        <v>356</v>
      </c>
      <c r="D591" s="4" t="s">
        <v>228</v>
      </c>
      <c r="E591" s="4" t="s">
        <v>363</v>
      </c>
      <c r="F591" s="4" t="s">
        <v>39</v>
      </c>
      <c r="G591" s="4" t="s">
        <v>0</v>
      </c>
      <c r="H591" s="4" t="s">
        <v>0</v>
      </c>
      <c r="I591" s="4" t="s">
        <v>0</v>
      </c>
      <c r="J591" s="24">
        <v>3380188.1199999996</v>
      </c>
      <c r="K591" s="57">
        <f t="shared" ref="K591:M592" si="64">K592</f>
        <v>0</v>
      </c>
      <c r="L591" s="57">
        <f t="shared" si="64"/>
        <v>0</v>
      </c>
      <c r="M591" s="33">
        <f t="shared" si="64"/>
        <v>3380188.1199999996</v>
      </c>
    </row>
    <row r="592" spans="1:14" ht="25.5">
      <c r="A592" s="3" t="s">
        <v>40</v>
      </c>
      <c r="B592" s="4" t="s">
        <v>13</v>
      </c>
      <c r="C592" s="4" t="s">
        <v>356</v>
      </c>
      <c r="D592" s="4" t="s">
        <v>228</v>
      </c>
      <c r="E592" s="4" t="s">
        <v>363</v>
      </c>
      <c r="F592" s="4" t="s">
        <v>41</v>
      </c>
      <c r="G592" s="4" t="s">
        <v>0</v>
      </c>
      <c r="H592" s="4" t="s">
        <v>0</v>
      </c>
      <c r="I592" s="4" t="s">
        <v>0</v>
      </c>
      <c r="J592" s="24">
        <v>3380188.1199999996</v>
      </c>
      <c r="K592" s="57">
        <f t="shared" si="64"/>
        <v>0</v>
      </c>
      <c r="L592" s="57">
        <f t="shared" si="64"/>
        <v>0</v>
      </c>
      <c r="M592" s="33">
        <f t="shared" si="64"/>
        <v>3380188.1199999996</v>
      </c>
    </row>
    <row r="593" spans="1:14">
      <c r="A593" s="3" t="s">
        <v>48</v>
      </c>
      <c r="B593" s="4" t="s">
        <v>13</v>
      </c>
      <c r="C593" s="4" t="s">
        <v>356</v>
      </c>
      <c r="D593" s="4" t="s">
        <v>228</v>
      </c>
      <c r="E593" s="4" t="s">
        <v>363</v>
      </c>
      <c r="F593" s="4" t="s">
        <v>49</v>
      </c>
      <c r="G593" s="4" t="s">
        <v>0</v>
      </c>
      <c r="H593" s="4" t="s">
        <v>0</v>
      </c>
      <c r="I593" s="4" t="s">
        <v>0</v>
      </c>
      <c r="J593" s="24">
        <v>3380188.1199999996</v>
      </c>
      <c r="K593" s="57">
        <f>K594+K596+K598+K601+K603+K600</f>
        <v>0</v>
      </c>
      <c r="L593" s="57">
        <f>L594+L596+L598+L601+L603+L600</f>
        <v>0</v>
      </c>
      <c r="M593" s="57">
        <f>M594+M596+M598+M601+M603+M600</f>
        <v>3380188.1199999996</v>
      </c>
    </row>
    <row r="594" spans="1:14">
      <c r="A594" s="5" t="s">
        <v>100</v>
      </c>
      <c r="B594" s="6" t="s">
        <v>13</v>
      </c>
      <c r="C594" s="6" t="s">
        <v>356</v>
      </c>
      <c r="D594" s="6" t="s">
        <v>228</v>
      </c>
      <c r="E594" s="6" t="s">
        <v>363</v>
      </c>
      <c r="F594" s="6" t="s">
        <v>49</v>
      </c>
      <c r="G594" s="6" t="s">
        <v>101</v>
      </c>
      <c r="H594" s="6" t="s">
        <v>0</v>
      </c>
      <c r="I594" s="6" t="s">
        <v>0</v>
      </c>
      <c r="J594" s="27">
        <v>0</v>
      </c>
      <c r="K594" s="69">
        <f>K595</f>
        <v>0</v>
      </c>
      <c r="L594" s="69">
        <f>L595</f>
        <v>0</v>
      </c>
      <c r="M594" s="36">
        <f>M595</f>
        <v>0</v>
      </c>
    </row>
    <row r="595" spans="1:14" ht="25.5">
      <c r="A595" s="5" t="s">
        <v>102</v>
      </c>
      <c r="B595" s="6" t="s">
        <v>13</v>
      </c>
      <c r="C595" s="6" t="s">
        <v>356</v>
      </c>
      <c r="D595" s="6" t="s">
        <v>228</v>
      </c>
      <c r="E595" s="6" t="s">
        <v>363</v>
      </c>
      <c r="F595" s="6" t="s">
        <v>49</v>
      </c>
      <c r="G595" s="6" t="s">
        <v>101</v>
      </c>
      <c r="H595" s="6" t="s">
        <v>0</v>
      </c>
      <c r="I595" s="6" t="s">
        <v>103</v>
      </c>
      <c r="J595" s="27">
        <v>0</v>
      </c>
      <c r="K595" s="63"/>
      <c r="L595" s="58"/>
      <c r="M595" s="30">
        <f>J595+K595+L595</f>
        <v>0</v>
      </c>
    </row>
    <row r="596" spans="1:14">
      <c r="A596" s="5" t="s">
        <v>66</v>
      </c>
      <c r="B596" s="6" t="s">
        <v>13</v>
      </c>
      <c r="C596" s="6" t="s">
        <v>356</v>
      </c>
      <c r="D596" s="6" t="s">
        <v>228</v>
      </c>
      <c r="E596" s="6" t="s">
        <v>363</v>
      </c>
      <c r="F596" s="6" t="s">
        <v>49</v>
      </c>
      <c r="G596" s="6" t="s">
        <v>67</v>
      </c>
      <c r="H596" s="6" t="s">
        <v>0</v>
      </c>
      <c r="I596" s="6" t="s">
        <v>0</v>
      </c>
      <c r="J596" s="27">
        <v>978000</v>
      </c>
      <c r="K596" s="69">
        <f>K597</f>
        <v>0</v>
      </c>
      <c r="L596" s="69">
        <f>L597</f>
        <v>-735197</v>
      </c>
      <c r="M596" s="36">
        <f>M597</f>
        <v>242803</v>
      </c>
    </row>
    <row r="597" spans="1:14">
      <c r="A597" s="5" t="s">
        <v>122</v>
      </c>
      <c r="B597" s="6" t="s">
        <v>13</v>
      </c>
      <c r="C597" s="6" t="s">
        <v>356</v>
      </c>
      <c r="D597" s="6" t="s">
        <v>228</v>
      </c>
      <c r="E597" s="6" t="s">
        <v>363</v>
      </c>
      <c r="F597" s="6" t="s">
        <v>49</v>
      </c>
      <c r="G597" s="6" t="s">
        <v>67</v>
      </c>
      <c r="H597" s="6" t="s">
        <v>0</v>
      </c>
      <c r="I597" s="6" t="s">
        <v>123</v>
      </c>
      <c r="J597" s="27">
        <v>978000</v>
      </c>
      <c r="K597" s="63"/>
      <c r="L597" s="58">
        <f>-735197</f>
        <v>-735197</v>
      </c>
      <c r="M597" s="30">
        <f>J597+K597+L597</f>
        <v>242803</v>
      </c>
    </row>
    <row r="598" spans="1:14">
      <c r="A598" s="5" t="s">
        <v>94</v>
      </c>
      <c r="B598" s="72" t="s">
        <v>13</v>
      </c>
      <c r="C598" s="72" t="s">
        <v>356</v>
      </c>
      <c r="D598" s="72" t="s">
        <v>228</v>
      </c>
      <c r="E598" s="72" t="s">
        <v>363</v>
      </c>
      <c r="F598" s="72" t="s">
        <v>49</v>
      </c>
      <c r="G598" s="72" t="s">
        <v>95</v>
      </c>
      <c r="H598" s="72" t="s">
        <v>0</v>
      </c>
      <c r="I598" s="72"/>
      <c r="J598" s="40">
        <v>371928.64999999991</v>
      </c>
      <c r="K598" s="69">
        <f>K599</f>
        <v>0</v>
      </c>
      <c r="L598" s="69">
        <f>L599</f>
        <v>735197</v>
      </c>
      <c r="M598" s="36">
        <f>M599</f>
        <v>1107125.6499999999</v>
      </c>
    </row>
    <row r="599" spans="1:14">
      <c r="A599" s="155" t="s">
        <v>128</v>
      </c>
      <c r="B599" s="21"/>
      <c r="C599" s="72" t="s">
        <v>356</v>
      </c>
      <c r="D599" s="72" t="s">
        <v>228</v>
      </c>
      <c r="E599" s="72" t="s">
        <v>363</v>
      </c>
      <c r="F599" s="72" t="s">
        <v>49</v>
      </c>
      <c r="G599" s="72" t="s">
        <v>95</v>
      </c>
      <c r="H599" s="21"/>
      <c r="I599" s="21">
        <v>1116</v>
      </c>
      <c r="J599" s="36">
        <v>371928.64999999991</v>
      </c>
      <c r="K599" s="64"/>
      <c r="L599" s="70">
        <v>735197</v>
      </c>
      <c r="M599" s="41">
        <f>J599+K599+L599</f>
        <v>1107125.6499999999</v>
      </c>
      <c r="N599" s="144"/>
    </row>
    <row r="600" spans="1:14">
      <c r="A600" s="49" t="s">
        <v>422</v>
      </c>
      <c r="B600" s="120" t="s">
        <v>13</v>
      </c>
      <c r="C600" s="120" t="s">
        <v>356</v>
      </c>
      <c r="D600" s="120" t="s">
        <v>228</v>
      </c>
      <c r="E600" s="120" t="s">
        <v>363</v>
      </c>
      <c r="F600" s="121" t="s">
        <v>49</v>
      </c>
      <c r="G600" s="138">
        <v>343</v>
      </c>
      <c r="H600" s="138" t="s">
        <v>0</v>
      </c>
      <c r="I600" s="138">
        <v>1121</v>
      </c>
      <c r="J600" s="83">
        <v>0</v>
      </c>
      <c r="K600" s="63"/>
      <c r="L600" s="63">
        <v>12990</v>
      </c>
      <c r="M600" s="30">
        <f>J600+K600+L600</f>
        <v>12990</v>
      </c>
      <c r="N600" s="144"/>
    </row>
    <row r="601" spans="1:14" ht="25.5">
      <c r="A601" s="5" t="s">
        <v>44</v>
      </c>
      <c r="B601" s="6" t="s">
        <v>13</v>
      </c>
      <c r="C601" s="6" t="s">
        <v>356</v>
      </c>
      <c r="D601" s="6" t="s">
        <v>228</v>
      </c>
      <c r="E601" s="6" t="s">
        <v>363</v>
      </c>
      <c r="F601" s="6" t="s">
        <v>49</v>
      </c>
      <c r="G601" s="120" t="s">
        <v>45</v>
      </c>
      <c r="H601" s="120" t="s">
        <v>0</v>
      </c>
      <c r="I601" s="120" t="s">
        <v>0</v>
      </c>
      <c r="J601" s="50">
        <v>50000</v>
      </c>
      <c r="K601" s="82">
        <f>K602</f>
        <v>0</v>
      </c>
      <c r="L601" s="82">
        <f>L602</f>
        <v>0</v>
      </c>
      <c r="M601" s="83">
        <f>M602</f>
        <v>50000</v>
      </c>
    </row>
    <row r="602" spans="1:14" ht="25.5">
      <c r="A602" s="5" t="s">
        <v>46</v>
      </c>
      <c r="B602" s="6" t="s">
        <v>13</v>
      </c>
      <c r="C602" s="6" t="s">
        <v>356</v>
      </c>
      <c r="D602" s="6" t="s">
        <v>228</v>
      </c>
      <c r="E602" s="6" t="s">
        <v>363</v>
      </c>
      <c r="F602" s="6" t="s">
        <v>49</v>
      </c>
      <c r="G602" s="6" t="s">
        <v>45</v>
      </c>
      <c r="H602" s="6" t="s">
        <v>0</v>
      </c>
      <c r="I602" s="6" t="s">
        <v>47</v>
      </c>
      <c r="J602" s="27">
        <v>50000</v>
      </c>
      <c r="K602" s="63"/>
      <c r="L602" s="58"/>
      <c r="M602" s="30">
        <f>J602+K602+L602</f>
        <v>50000</v>
      </c>
    </row>
    <row r="603" spans="1:14" ht="38.25">
      <c r="A603" s="5" t="s">
        <v>54</v>
      </c>
      <c r="B603" s="6" t="s">
        <v>13</v>
      </c>
      <c r="C603" s="6" t="s">
        <v>356</v>
      </c>
      <c r="D603" s="6" t="s">
        <v>228</v>
      </c>
      <c r="E603" s="6" t="s">
        <v>363</v>
      </c>
      <c r="F603" s="6" t="s">
        <v>49</v>
      </c>
      <c r="G603" s="6" t="s">
        <v>55</v>
      </c>
      <c r="H603" s="6" t="s">
        <v>0</v>
      </c>
      <c r="I603" s="6" t="s">
        <v>0</v>
      </c>
      <c r="J603" s="27">
        <v>1980259.4699999997</v>
      </c>
      <c r="K603" s="69">
        <f>K604</f>
        <v>0</v>
      </c>
      <c r="L603" s="69">
        <f>L604</f>
        <v>-12990</v>
      </c>
      <c r="M603" s="36">
        <f>M604</f>
        <v>1967269.4699999997</v>
      </c>
    </row>
    <row r="604" spans="1:14" ht="25.5">
      <c r="A604" s="5" t="s">
        <v>206</v>
      </c>
      <c r="B604" s="6" t="s">
        <v>13</v>
      </c>
      <c r="C604" s="6" t="s">
        <v>356</v>
      </c>
      <c r="D604" s="6" t="s">
        <v>228</v>
      </c>
      <c r="E604" s="6" t="s">
        <v>363</v>
      </c>
      <c r="F604" s="6" t="s">
        <v>49</v>
      </c>
      <c r="G604" s="6" t="s">
        <v>55</v>
      </c>
      <c r="H604" s="6" t="s">
        <v>0</v>
      </c>
      <c r="I604" s="6" t="s">
        <v>57</v>
      </c>
      <c r="J604" s="27">
        <v>1980259.4699999997</v>
      </c>
      <c r="K604" s="63"/>
      <c r="L604" s="58">
        <f>-12990</f>
        <v>-12990</v>
      </c>
      <c r="M604" s="30">
        <f>J604+K604+L604</f>
        <v>1967269.4699999997</v>
      </c>
      <c r="N604" s="144"/>
    </row>
    <row r="605" spans="1:14" ht="25.5">
      <c r="A605" s="3" t="s">
        <v>137</v>
      </c>
      <c r="B605" s="4" t="s">
        <v>13</v>
      </c>
      <c r="C605" s="4" t="s">
        <v>356</v>
      </c>
      <c r="D605" s="4" t="s">
        <v>228</v>
      </c>
      <c r="E605" s="4" t="s">
        <v>363</v>
      </c>
      <c r="F605" s="4" t="s">
        <v>138</v>
      </c>
      <c r="G605" s="4" t="s">
        <v>0</v>
      </c>
      <c r="H605" s="4" t="s">
        <v>0</v>
      </c>
      <c r="I605" s="4" t="s">
        <v>0</v>
      </c>
      <c r="J605" s="24">
        <v>80113.600000000006</v>
      </c>
      <c r="K605" s="57">
        <f t="shared" ref="K605:M608" si="65">K606</f>
        <v>0</v>
      </c>
      <c r="L605" s="57">
        <f t="shared" si="65"/>
        <v>0</v>
      </c>
      <c r="M605" s="33">
        <f t="shared" si="65"/>
        <v>80113.600000000006</v>
      </c>
    </row>
    <row r="606" spans="1:14">
      <c r="A606" s="3" t="s">
        <v>218</v>
      </c>
      <c r="B606" s="4" t="s">
        <v>13</v>
      </c>
      <c r="C606" s="4" t="s">
        <v>356</v>
      </c>
      <c r="D606" s="4" t="s">
        <v>228</v>
      </c>
      <c r="E606" s="4" t="s">
        <v>363</v>
      </c>
      <c r="F606" s="4" t="s">
        <v>219</v>
      </c>
      <c r="G606" s="4" t="s">
        <v>0</v>
      </c>
      <c r="H606" s="4" t="s">
        <v>0</v>
      </c>
      <c r="I606" s="4" t="s">
        <v>0</v>
      </c>
      <c r="J606" s="24">
        <v>80113.600000000006</v>
      </c>
      <c r="K606" s="57">
        <f t="shared" si="65"/>
        <v>0</v>
      </c>
      <c r="L606" s="57">
        <f t="shared" si="65"/>
        <v>0</v>
      </c>
      <c r="M606" s="33">
        <f t="shared" si="65"/>
        <v>80113.600000000006</v>
      </c>
    </row>
    <row r="607" spans="1:14">
      <c r="A607" s="3" t="s">
        <v>218</v>
      </c>
      <c r="B607" s="4" t="s">
        <v>13</v>
      </c>
      <c r="C607" s="4" t="s">
        <v>356</v>
      </c>
      <c r="D607" s="4" t="s">
        <v>228</v>
      </c>
      <c r="E607" s="4" t="s">
        <v>363</v>
      </c>
      <c r="F607" s="4" t="s">
        <v>219</v>
      </c>
      <c r="G607" s="4" t="s">
        <v>0</v>
      </c>
      <c r="H607" s="4" t="s">
        <v>0</v>
      </c>
      <c r="I607" s="4" t="s">
        <v>0</v>
      </c>
      <c r="J607" s="24">
        <v>80113.600000000006</v>
      </c>
      <c r="K607" s="57">
        <f t="shared" si="65"/>
        <v>0</v>
      </c>
      <c r="L607" s="57">
        <f t="shared" si="65"/>
        <v>0</v>
      </c>
      <c r="M607" s="33">
        <f t="shared" si="65"/>
        <v>80113.600000000006</v>
      </c>
    </row>
    <row r="608" spans="1:14" ht="25.5">
      <c r="A608" s="5" t="s">
        <v>179</v>
      </c>
      <c r="B608" s="6" t="s">
        <v>13</v>
      </c>
      <c r="C608" s="6" t="s">
        <v>356</v>
      </c>
      <c r="D608" s="6" t="s">
        <v>228</v>
      </c>
      <c r="E608" s="6" t="s">
        <v>363</v>
      </c>
      <c r="F608" s="6" t="s">
        <v>219</v>
      </c>
      <c r="G608" s="6" t="s">
        <v>180</v>
      </c>
      <c r="H608" s="6" t="s">
        <v>0</v>
      </c>
      <c r="I608" s="6" t="s">
        <v>0</v>
      </c>
      <c r="J608" s="27">
        <v>80113.600000000006</v>
      </c>
      <c r="K608" s="69">
        <f t="shared" si="65"/>
        <v>0</v>
      </c>
      <c r="L608" s="69">
        <f t="shared" si="65"/>
        <v>0</v>
      </c>
      <c r="M608" s="36">
        <f t="shared" si="65"/>
        <v>80113.600000000006</v>
      </c>
    </row>
    <row r="609" spans="1:13">
      <c r="A609" s="5" t="s">
        <v>181</v>
      </c>
      <c r="B609" s="6" t="s">
        <v>13</v>
      </c>
      <c r="C609" s="6" t="s">
        <v>356</v>
      </c>
      <c r="D609" s="6" t="s">
        <v>228</v>
      </c>
      <c r="E609" s="6" t="s">
        <v>363</v>
      </c>
      <c r="F609" s="6" t="s">
        <v>219</v>
      </c>
      <c r="G609" s="6" t="s">
        <v>180</v>
      </c>
      <c r="H609" s="6" t="s">
        <v>0</v>
      </c>
      <c r="I609" s="6" t="s">
        <v>182</v>
      </c>
      <c r="J609" s="40">
        <v>80113.600000000006</v>
      </c>
      <c r="K609" s="64"/>
      <c r="L609" s="70"/>
      <c r="M609" s="41">
        <f>J609+K609+L609</f>
        <v>80113.600000000006</v>
      </c>
    </row>
    <row r="610" spans="1:13">
      <c r="A610" s="5"/>
      <c r="B610" s="6" t="s">
        <v>13</v>
      </c>
      <c r="C610" s="6" t="s">
        <v>356</v>
      </c>
      <c r="D610" s="6" t="s">
        <v>228</v>
      </c>
      <c r="E610" s="6">
        <v>1420062650</v>
      </c>
      <c r="F610" s="6">
        <v>244</v>
      </c>
      <c r="G610" s="6">
        <v>310</v>
      </c>
      <c r="H610" s="6"/>
      <c r="I610" s="39">
        <v>1116</v>
      </c>
      <c r="J610" s="36"/>
      <c r="K610" s="63"/>
      <c r="L610" s="63">
        <v>1500000</v>
      </c>
      <c r="M610" s="41">
        <f>J610+K610+L610</f>
        <v>1500000</v>
      </c>
    </row>
    <row r="611" spans="1:13">
      <c r="A611" s="5"/>
      <c r="B611" s="6" t="s">
        <v>13</v>
      </c>
      <c r="C611" s="6" t="s">
        <v>356</v>
      </c>
      <c r="D611" s="6" t="s">
        <v>228</v>
      </c>
      <c r="E611" s="47" t="s">
        <v>423</v>
      </c>
      <c r="F611" s="6">
        <v>244</v>
      </c>
      <c r="G611" s="6">
        <v>310</v>
      </c>
      <c r="H611" s="6"/>
      <c r="I611" s="39">
        <v>1116</v>
      </c>
      <c r="J611" s="36"/>
      <c r="K611" s="63"/>
      <c r="L611" s="63">
        <v>69130</v>
      </c>
      <c r="M611" s="41">
        <f>J611+K611+L611</f>
        <v>69130</v>
      </c>
    </row>
    <row r="612" spans="1:13">
      <c r="A612" s="9" t="s">
        <v>368</v>
      </c>
      <c r="B612" s="10" t="s">
        <v>13</v>
      </c>
      <c r="C612" s="10" t="s">
        <v>252</v>
      </c>
      <c r="D612" s="10" t="s">
        <v>0</v>
      </c>
      <c r="E612" s="10" t="s">
        <v>0</v>
      </c>
      <c r="F612" s="10" t="s">
        <v>0</v>
      </c>
      <c r="G612" s="10" t="s">
        <v>0</v>
      </c>
      <c r="H612" s="10" t="s">
        <v>0</v>
      </c>
      <c r="I612" s="10" t="s">
        <v>0</v>
      </c>
      <c r="J612" s="46">
        <v>22626.240000000002</v>
      </c>
      <c r="K612" s="71">
        <f t="shared" ref="K612:M617" si="66">K613</f>
        <v>0</v>
      </c>
      <c r="L612" s="71">
        <f t="shared" si="66"/>
        <v>0</v>
      </c>
      <c r="M612" s="128">
        <f t="shared" si="66"/>
        <v>22626.240000000002</v>
      </c>
    </row>
    <row r="613" spans="1:13" ht="25.5">
      <c r="A613" s="3" t="s">
        <v>369</v>
      </c>
      <c r="B613" s="4" t="s">
        <v>13</v>
      </c>
      <c r="C613" s="4" t="s">
        <v>252</v>
      </c>
      <c r="D613" s="4" t="s">
        <v>59</v>
      </c>
      <c r="E613" s="4" t="s">
        <v>0</v>
      </c>
      <c r="F613" s="4" t="s">
        <v>0</v>
      </c>
      <c r="G613" s="4" t="s">
        <v>0</v>
      </c>
      <c r="H613" s="4" t="s">
        <v>0</v>
      </c>
      <c r="I613" s="4" t="s">
        <v>0</v>
      </c>
      <c r="J613" s="24">
        <v>22626.240000000002</v>
      </c>
      <c r="K613" s="57">
        <f t="shared" si="66"/>
        <v>0</v>
      </c>
      <c r="L613" s="57">
        <f t="shared" si="66"/>
        <v>0</v>
      </c>
      <c r="M613" s="33">
        <f t="shared" si="66"/>
        <v>22626.240000000002</v>
      </c>
    </row>
    <row r="614" spans="1:13">
      <c r="A614" s="3" t="s">
        <v>18</v>
      </c>
      <c r="B614" s="4" t="s">
        <v>13</v>
      </c>
      <c r="C614" s="4" t="s">
        <v>252</v>
      </c>
      <c r="D614" s="4" t="s">
        <v>59</v>
      </c>
      <c r="E614" s="4" t="s">
        <v>19</v>
      </c>
      <c r="F614" s="4" t="s">
        <v>0</v>
      </c>
      <c r="G614" s="4" t="s">
        <v>0</v>
      </c>
      <c r="H614" s="4" t="s">
        <v>0</v>
      </c>
      <c r="I614" s="4" t="s">
        <v>0</v>
      </c>
      <c r="J614" s="24">
        <v>22626.240000000002</v>
      </c>
      <c r="K614" s="57">
        <f t="shared" si="66"/>
        <v>0</v>
      </c>
      <c r="L614" s="114">
        <f t="shared" si="66"/>
        <v>0</v>
      </c>
      <c r="M614" s="33">
        <f t="shared" si="66"/>
        <v>22626.240000000002</v>
      </c>
    </row>
    <row r="615" spans="1:13">
      <c r="A615" s="3" t="s">
        <v>133</v>
      </c>
      <c r="B615" s="4" t="s">
        <v>13</v>
      </c>
      <c r="C615" s="4" t="s">
        <v>252</v>
      </c>
      <c r="D615" s="4" t="s">
        <v>59</v>
      </c>
      <c r="E615" s="4" t="s">
        <v>134</v>
      </c>
      <c r="F615" s="4" t="s">
        <v>0</v>
      </c>
      <c r="G615" s="4" t="s">
        <v>0</v>
      </c>
      <c r="H615" s="4" t="s">
        <v>0</v>
      </c>
      <c r="I615" s="4" t="s">
        <v>0</v>
      </c>
      <c r="J615" s="24">
        <v>22626.240000000002</v>
      </c>
      <c r="K615" s="57">
        <f t="shared" si="66"/>
        <v>0</v>
      </c>
      <c r="L615" s="60">
        <f t="shared" si="66"/>
        <v>0</v>
      </c>
      <c r="M615" s="33">
        <f t="shared" si="66"/>
        <v>22626.240000000002</v>
      </c>
    </row>
    <row r="616" spans="1:13" ht="25.5">
      <c r="A616" s="3" t="s">
        <v>370</v>
      </c>
      <c r="B616" s="4" t="s">
        <v>13</v>
      </c>
      <c r="C616" s="4" t="s">
        <v>252</v>
      </c>
      <c r="D616" s="4" t="s">
        <v>59</v>
      </c>
      <c r="E616" s="4" t="s">
        <v>371</v>
      </c>
      <c r="F616" s="4" t="s">
        <v>0</v>
      </c>
      <c r="G616" s="4" t="s">
        <v>0</v>
      </c>
      <c r="H616" s="4" t="s">
        <v>0</v>
      </c>
      <c r="I616" s="4" t="s">
        <v>0</v>
      </c>
      <c r="J616" s="24">
        <v>22626.240000000002</v>
      </c>
      <c r="K616" s="57">
        <f t="shared" si="66"/>
        <v>0</v>
      </c>
      <c r="L616" s="67">
        <f t="shared" si="66"/>
        <v>0</v>
      </c>
      <c r="M616" s="33">
        <f t="shared" si="66"/>
        <v>22626.240000000002</v>
      </c>
    </row>
    <row r="617" spans="1:13" ht="25.5">
      <c r="A617" s="3" t="s">
        <v>38</v>
      </c>
      <c r="B617" s="4" t="s">
        <v>13</v>
      </c>
      <c r="C617" s="4" t="s">
        <v>252</v>
      </c>
      <c r="D617" s="4" t="s">
        <v>59</v>
      </c>
      <c r="E617" s="4" t="s">
        <v>371</v>
      </c>
      <c r="F617" s="4" t="s">
        <v>39</v>
      </c>
      <c r="G617" s="4" t="s">
        <v>0</v>
      </c>
      <c r="H617" s="4" t="s">
        <v>0</v>
      </c>
      <c r="I617" s="4" t="s">
        <v>0</v>
      </c>
      <c r="J617" s="24">
        <v>22626.240000000002</v>
      </c>
      <c r="K617" s="57">
        <f t="shared" si="66"/>
        <v>0</v>
      </c>
      <c r="L617" s="57">
        <f t="shared" si="66"/>
        <v>0</v>
      </c>
      <c r="M617" s="33">
        <f t="shared" si="66"/>
        <v>22626.240000000002</v>
      </c>
    </row>
    <row r="618" spans="1:13" ht="25.5">
      <c r="A618" s="3" t="s">
        <v>40</v>
      </c>
      <c r="B618" s="4" t="s">
        <v>13</v>
      </c>
      <c r="C618" s="4" t="s">
        <v>252</v>
      </c>
      <c r="D618" s="4" t="s">
        <v>59</v>
      </c>
      <c r="E618" s="4" t="s">
        <v>371</v>
      </c>
      <c r="F618" s="4" t="s">
        <v>41</v>
      </c>
      <c r="G618" s="4" t="s">
        <v>0</v>
      </c>
      <c r="H618" s="4" t="s">
        <v>0</v>
      </c>
      <c r="I618" s="4" t="s">
        <v>0</v>
      </c>
      <c r="J618" s="24">
        <v>22626.240000000002</v>
      </c>
      <c r="K618" s="57">
        <f>K619+K622</f>
        <v>0</v>
      </c>
      <c r="L618" s="57">
        <f>L619+L622</f>
        <v>0</v>
      </c>
      <c r="M618" s="33">
        <f>M619+M622</f>
        <v>22626.240000000002</v>
      </c>
    </row>
    <row r="619" spans="1:13" ht="25.5">
      <c r="A619" s="3" t="s">
        <v>42</v>
      </c>
      <c r="B619" s="4" t="s">
        <v>13</v>
      </c>
      <c r="C619" s="4" t="s">
        <v>252</v>
      </c>
      <c r="D619" s="4" t="s">
        <v>59</v>
      </c>
      <c r="E619" s="4" t="s">
        <v>371</v>
      </c>
      <c r="F619" s="4" t="s">
        <v>43</v>
      </c>
      <c r="G619" s="4" t="s">
        <v>0</v>
      </c>
      <c r="H619" s="4" t="s">
        <v>0</v>
      </c>
      <c r="I619" s="4" t="s">
        <v>0</v>
      </c>
      <c r="J619" s="24">
        <v>22626.240000000002</v>
      </c>
      <c r="K619" s="57">
        <f t="shared" ref="K619:M620" si="67">K620</f>
        <v>0</v>
      </c>
      <c r="L619" s="57">
        <f t="shared" si="67"/>
        <v>0</v>
      </c>
      <c r="M619" s="33">
        <f t="shared" si="67"/>
        <v>22626.240000000002</v>
      </c>
    </row>
    <row r="620" spans="1:13">
      <c r="A620" s="5" t="s">
        <v>66</v>
      </c>
      <c r="B620" s="6" t="s">
        <v>13</v>
      </c>
      <c r="C620" s="6" t="s">
        <v>252</v>
      </c>
      <c r="D620" s="6" t="s">
        <v>59</v>
      </c>
      <c r="E620" s="6" t="s">
        <v>371</v>
      </c>
      <c r="F620" s="6" t="s">
        <v>43</v>
      </c>
      <c r="G620" s="6" t="s">
        <v>67</v>
      </c>
      <c r="H620" s="6" t="s">
        <v>0</v>
      </c>
      <c r="I620" s="6" t="s">
        <v>0</v>
      </c>
      <c r="J620" s="27">
        <v>22626.240000000002</v>
      </c>
      <c r="K620" s="69">
        <f t="shared" si="67"/>
        <v>0</v>
      </c>
      <c r="L620" s="69">
        <f t="shared" si="67"/>
        <v>0</v>
      </c>
      <c r="M620" s="36">
        <f t="shared" si="67"/>
        <v>22626.240000000002</v>
      </c>
    </row>
    <row r="621" spans="1:13" ht="25.5">
      <c r="A621" s="5" t="s">
        <v>92</v>
      </c>
      <c r="B621" s="6" t="s">
        <v>13</v>
      </c>
      <c r="C621" s="6" t="s">
        <v>252</v>
      </c>
      <c r="D621" s="6" t="s">
        <v>59</v>
      </c>
      <c r="E621" s="6" t="s">
        <v>371</v>
      </c>
      <c r="F621" s="6" t="s">
        <v>43</v>
      </c>
      <c r="G621" s="6" t="s">
        <v>67</v>
      </c>
      <c r="H621" s="6" t="s">
        <v>0</v>
      </c>
      <c r="I621" s="6" t="s">
        <v>93</v>
      </c>
      <c r="J621" s="27">
        <v>22626.240000000002</v>
      </c>
      <c r="K621" s="63"/>
      <c r="L621" s="58"/>
      <c r="M621" s="30">
        <f>J621+K621+L621</f>
        <v>22626.240000000002</v>
      </c>
    </row>
    <row r="622" spans="1:13">
      <c r="A622" s="3" t="s">
        <v>48</v>
      </c>
      <c r="B622" s="4" t="s">
        <v>13</v>
      </c>
      <c r="C622" s="4" t="s">
        <v>252</v>
      </c>
      <c r="D622" s="4" t="s">
        <v>59</v>
      </c>
      <c r="E622" s="4" t="s">
        <v>371</v>
      </c>
      <c r="F622" s="4" t="s">
        <v>49</v>
      </c>
      <c r="G622" s="4" t="s">
        <v>0</v>
      </c>
      <c r="H622" s="4" t="s">
        <v>0</v>
      </c>
      <c r="I622" s="4" t="s">
        <v>0</v>
      </c>
      <c r="J622" s="24">
        <v>0</v>
      </c>
      <c r="K622" s="57">
        <f t="shared" ref="K622:M623" si="68">K623</f>
        <v>0</v>
      </c>
      <c r="L622" s="57">
        <f t="shared" si="68"/>
        <v>0</v>
      </c>
      <c r="M622" s="33">
        <f t="shared" si="68"/>
        <v>0</v>
      </c>
    </row>
    <row r="623" spans="1:13">
      <c r="A623" s="5" t="s">
        <v>66</v>
      </c>
      <c r="B623" s="6" t="s">
        <v>13</v>
      </c>
      <c r="C623" s="6" t="s">
        <v>252</v>
      </c>
      <c r="D623" s="6" t="s">
        <v>59</v>
      </c>
      <c r="E623" s="6" t="s">
        <v>371</v>
      </c>
      <c r="F623" s="6" t="s">
        <v>49</v>
      </c>
      <c r="G623" s="6" t="s">
        <v>67</v>
      </c>
      <c r="H623" s="6" t="s">
        <v>0</v>
      </c>
      <c r="I623" s="6" t="s">
        <v>0</v>
      </c>
      <c r="J623" s="27">
        <v>0</v>
      </c>
      <c r="K623" s="69">
        <f t="shared" si="68"/>
        <v>0</v>
      </c>
      <c r="L623" s="69">
        <f t="shared" si="68"/>
        <v>0</v>
      </c>
      <c r="M623" s="36">
        <f t="shared" si="68"/>
        <v>0</v>
      </c>
    </row>
    <row r="624" spans="1:13">
      <c r="A624" s="5" t="s">
        <v>122</v>
      </c>
      <c r="B624" s="6" t="s">
        <v>13</v>
      </c>
      <c r="C624" s="6" t="s">
        <v>252</v>
      </c>
      <c r="D624" s="6" t="s">
        <v>59</v>
      </c>
      <c r="E624" s="6" t="s">
        <v>371</v>
      </c>
      <c r="F624" s="6" t="s">
        <v>49</v>
      </c>
      <c r="G624" s="6" t="s">
        <v>67</v>
      </c>
      <c r="H624" s="6" t="s">
        <v>0</v>
      </c>
      <c r="I624" s="6" t="s">
        <v>123</v>
      </c>
      <c r="J624" s="27">
        <v>0</v>
      </c>
      <c r="K624" s="63"/>
      <c r="L624" s="58"/>
      <c r="M624" s="30">
        <f>J624+K624+L624</f>
        <v>0</v>
      </c>
    </row>
    <row r="625" spans="1:13" ht="25.5">
      <c r="A625" s="9" t="s">
        <v>372</v>
      </c>
      <c r="B625" s="10" t="s">
        <v>13</v>
      </c>
      <c r="C625" s="10" t="s">
        <v>373</v>
      </c>
      <c r="D625" s="10" t="s">
        <v>0</v>
      </c>
      <c r="E625" s="10" t="s">
        <v>0</v>
      </c>
      <c r="F625" s="10" t="s">
        <v>0</v>
      </c>
      <c r="G625" s="10" t="s">
        <v>0</v>
      </c>
      <c r="H625" s="10" t="s">
        <v>0</v>
      </c>
      <c r="I625" s="10" t="s">
        <v>0</v>
      </c>
      <c r="J625" s="25">
        <v>1379681.84</v>
      </c>
      <c r="K625" s="55">
        <f t="shared" ref="K625:M627" si="69">K626</f>
        <v>0</v>
      </c>
      <c r="L625" s="55">
        <f t="shared" si="69"/>
        <v>0</v>
      </c>
      <c r="M625" s="34">
        <f t="shared" si="69"/>
        <v>1379681.84</v>
      </c>
    </row>
    <row r="626" spans="1:13" ht="25.5">
      <c r="A626" s="3" t="s">
        <v>374</v>
      </c>
      <c r="B626" s="4" t="s">
        <v>13</v>
      </c>
      <c r="C626" s="4" t="s">
        <v>373</v>
      </c>
      <c r="D626" s="4" t="s">
        <v>35</v>
      </c>
      <c r="E626" s="4" t="s">
        <v>0</v>
      </c>
      <c r="F626" s="4" t="s">
        <v>0</v>
      </c>
      <c r="G626" s="4" t="s">
        <v>0</v>
      </c>
      <c r="H626" s="4" t="s">
        <v>0</v>
      </c>
      <c r="I626" s="4" t="s">
        <v>0</v>
      </c>
      <c r="J626" s="24">
        <v>1379681.84</v>
      </c>
      <c r="K626" s="57">
        <f t="shared" si="69"/>
        <v>0</v>
      </c>
      <c r="L626" s="57">
        <f t="shared" si="69"/>
        <v>0</v>
      </c>
      <c r="M626" s="33">
        <f t="shared" si="69"/>
        <v>1379681.84</v>
      </c>
    </row>
    <row r="627" spans="1:13">
      <c r="A627" s="3" t="s">
        <v>18</v>
      </c>
      <c r="B627" s="4" t="s">
        <v>13</v>
      </c>
      <c r="C627" s="4" t="s">
        <v>373</v>
      </c>
      <c r="D627" s="4" t="s">
        <v>35</v>
      </c>
      <c r="E627" s="4" t="s">
        <v>19</v>
      </c>
      <c r="F627" s="4" t="s">
        <v>0</v>
      </c>
      <c r="G627" s="4" t="s">
        <v>0</v>
      </c>
      <c r="H627" s="4" t="s">
        <v>0</v>
      </c>
      <c r="I627" s="4" t="s">
        <v>0</v>
      </c>
      <c r="J627" s="24">
        <v>1379681.84</v>
      </c>
      <c r="K627" s="57">
        <f t="shared" si="69"/>
        <v>0</v>
      </c>
      <c r="L627" s="57">
        <f t="shared" si="69"/>
        <v>0</v>
      </c>
      <c r="M627" s="33">
        <f t="shared" si="69"/>
        <v>1379681.84</v>
      </c>
    </row>
    <row r="628" spans="1:13">
      <c r="A628" s="3" t="s">
        <v>324</v>
      </c>
      <c r="B628" s="4" t="s">
        <v>13</v>
      </c>
      <c r="C628" s="4" t="s">
        <v>373</v>
      </c>
      <c r="D628" s="4" t="s">
        <v>35</v>
      </c>
      <c r="E628" s="4" t="s">
        <v>375</v>
      </c>
      <c r="F628" s="4" t="s">
        <v>0</v>
      </c>
      <c r="G628" s="4" t="s">
        <v>0</v>
      </c>
      <c r="H628" s="4" t="s">
        <v>0</v>
      </c>
      <c r="I628" s="4" t="s">
        <v>0</v>
      </c>
      <c r="J628" s="24">
        <v>1379681.84</v>
      </c>
      <c r="K628" s="57">
        <f>K629+K634</f>
        <v>0</v>
      </c>
      <c r="L628" s="57">
        <f>L629+L634</f>
        <v>0</v>
      </c>
      <c r="M628" s="33">
        <f>M629+M634</f>
        <v>1379681.84</v>
      </c>
    </row>
    <row r="629" spans="1:13" ht="38.25" hidden="1">
      <c r="A629" s="3" t="s">
        <v>376</v>
      </c>
      <c r="B629" s="4" t="s">
        <v>13</v>
      </c>
      <c r="C629" s="4" t="s">
        <v>373</v>
      </c>
      <c r="D629" s="4" t="s">
        <v>35</v>
      </c>
      <c r="E629" s="4" t="s">
        <v>377</v>
      </c>
      <c r="F629" s="4" t="s">
        <v>0</v>
      </c>
      <c r="G629" s="4" t="s">
        <v>0</v>
      </c>
      <c r="H629" s="4" t="s">
        <v>0</v>
      </c>
      <c r="I629" s="4" t="s">
        <v>0</v>
      </c>
      <c r="J629" s="24">
        <v>0</v>
      </c>
      <c r="K629" s="57">
        <f t="shared" ref="K629:M632" si="70">K630</f>
        <v>0</v>
      </c>
      <c r="L629" s="57">
        <f t="shared" si="70"/>
        <v>0</v>
      </c>
      <c r="M629" s="33">
        <f t="shared" si="70"/>
        <v>0</v>
      </c>
    </row>
    <row r="630" spans="1:13" hidden="1">
      <c r="A630" s="3" t="s">
        <v>324</v>
      </c>
      <c r="B630" s="4" t="s">
        <v>13</v>
      </c>
      <c r="C630" s="4" t="s">
        <v>373</v>
      </c>
      <c r="D630" s="4" t="s">
        <v>35</v>
      </c>
      <c r="E630" s="4" t="s">
        <v>377</v>
      </c>
      <c r="F630" s="4" t="s">
        <v>325</v>
      </c>
      <c r="G630" s="4" t="s">
        <v>0</v>
      </c>
      <c r="H630" s="4" t="s">
        <v>0</v>
      </c>
      <c r="I630" s="4" t="s">
        <v>0</v>
      </c>
      <c r="J630" s="24">
        <v>0</v>
      </c>
      <c r="K630" s="57">
        <f t="shared" si="70"/>
        <v>0</v>
      </c>
      <c r="L630" s="57">
        <f t="shared" si="70"/>
        <v>0</v>
      </c>
      <c r="M630" s="33">
        <f t="shared" si="70"/>
        <v>0</v>
      </c>
    </row>
    <row r="631" spans="1:13" hidden="1">
      <c r="A631" s="3" t="s">
        <v>378</v>
      </c>
      <c r="B631" s="4" t="s">
        <v>13</v>
      </c>
      <c r="C631" s="4" t="s">
        <v>373</v>
      </c>
      <c r="D631" s="4" t="s">
        <v>35</v>
      </c>
      <c r="E631" s="4" t="s">
        <v>377</v>
      </c>
      <c r="F631" s="4" t="s">
        <v>379</v>
      </c>
      <c r="G631" s="4" t="s">
        <v>0</v>
      </c>
      <c r="H631" s="4" t="s">
        <v>0</v>
      </c>
      <c r="I631" s="4" t="s">
        <v>0</v>
      </c>
      <c r="J631" s="24">
        <v>0</v>
      </c>
      <c r="K631" s="57">
        <f t="shared" si="70"/>
        <v>0</v>
      </c>
      <c r="L631" s="57">
        <f t="shared" si="70"/>
        <v>0</v>
      </c>
      <c r="M631" s="33">
        <f t="shared" si="70"/>
        <v>0</v>
      </c>
    </row>
    <row r="632" spans="1:13" ht="51" hidden="1">
      <c r="A632" s="3" t="s">
        <v>380</v>
      </c>
      <c r="B632" s="4" t="s">
        <v>13</v>
      </c>
      <c r="C632" s="4" t="s">
        <v>373</v>
      </c>
      <c r="D632" s="4" t="s">
        <v>35</v>
      </c>
      <c r="E632" s="4" t="s">
        <v>377</v>
      </c>
      <c r="F632" s="4" t="s">
        <v>381</v>
      </c>
      <c r="G632" s="4" t="s">
        <v>0</v>
      </c>
      <c r="H632" s="4" t="s">
        <v>0</v>
      </c>
      <c r="I632" s="4" t="s">
        <v>0</v>
      </c>
      <c r="J632" s="24">
        <v>0</v>
      </c>
      <c r="K632" s="57">
        <f t="shared" si="70"/>
        <v>0</v>
      </c>
      <c r="L632" s="57">
        <f t="shared" si="70"/>
        <v>0</v>
      </c>
      <c r="M632" s="33">
        <f t="shared" si="70"/>
        <v>0</v>
      </c>
    </row>
    <row r="633" spans="1:13" ht="38.25" hidden="1">
      <c r="A633" s="5" t="s">
        <v>328</v>
      </c>
      <c r="B633" s="6" t="s">
        <v>13</v>
      </c>
      <c r="C633" s="6" t="s">
        <v>373</v>
      </c>
      <c r="D633" s="6" t="s">
        <v>35</v>
      </c>
      <c r="E633" s="6" t="s">
        <v>377</v>
      </c>
      <c r="F633" s="6" t="s">
        <v>381</v>
      </c>
      <c r="G633" s="6" t="s">
        <v>329</v>
      </c>
      <c r="H633" s="6" t="s">
        <v>0</v>
      </c>
      <c r="I633" s="6" t="s">
        <v>0</v>
      </c>
      <c r="J633" s="27">
        <v>0</v>
      </c>
      <c r="K633" s="63"/>
      <c r="L633" s="58"/>
      <c r="M633" s="30">
        <f>J633+K633+L633</f>
        <v>0</v>
      </c>
    </row>
    <row r="634" spans="1:13" ht="102">
      <c r="A634" s="3" t="s">
        <v>382</v>
      </c>
      <c r="B634" s="4" t="s">
        <v>13</v>
      </c>
      <c r="C634" s="4" t="s">
        <v>373</v>
      </c>
      <c r="D634" s="4" t="s">
        <v>35</v>
      </c>
      <c r="E634" s="4" t="s">
        <v>383</v>
      </c>
      <c r="F634" s="4" t="s">
        <v>0</v>
      </c>
      <c r="G634" s="4" t="s">
        <v>0</v>
      </c>
      <c r="H634" s="4" t="s">
        <v>0</v>
      </c>
      <c r="I634" s="4" t="s">
        <v>0</v>
      </c>
      <c r="J634" s="24">
        <v>1379681.84</v>
      </c>
      <c r="K634" s="57">
        <f t="shared" ref="K634:M637" si="71">K635</f>
        <v>0</v>
      </c>
      <c r="L634" s="57">
        <f t="shared" si="71"/>
        <v>0</v>
      </c>
      <c r="M634" s="33">
        <f t="shared" si="71"/>
        <v>1379681.84</v>
      </c>
    </row>
    <row r="635" spans="1:13">
      <c r="A635" s="3" t="s">
        <v>324</v>
      </c>
      <c r="B635" s="4" t="s">
        <v>13</v>
      </c>
      <c r="C635" s="4" t="s">
        <v>373</v>
      </c>
      <c r="D635" s="4" t="s">
        <v>35</v>
      </c>
      <c r="E635" s="4" t="s">
        <v>383</v>
      </c>
      <c r="F635" s="4" t="s">
        <v>325</v>
      </c>
      <c r="G635" s="4" t="s">
        <v>0</v>
      </c>
      <c r="H635" s="4" t="s">
        <v>0</v>
      </c>
      <c r="I635" s="4" t="s">
        <v>0</v>
      </c>
      <c r="J635" s="24">
        <v>1379681.84</v>
      </c>
      <c r="K635" s="57">
        <f t="shared" si="71"/>
        <v>0</v>
      </c>
      <c r="L635" s="57">
        <f t="shared" si="71"/>
        <v>0</v>
      </c>
      <c r="M635" s="33">
        <f t="shared" si="71"/>
        <v>1379681.84</v>
      </c>
    </row>
    <row r="636" spans="1:13">
      <c r="A636" s="3" t="s">
        <v>326</v>
      </c>
      <c r="B636" s="4" t="s">
        <v>13</v>
      </c>
      <c r="C636" s="4" t="s">
        <v>373</v>
      </c>
      <c r="D636" s="4" t="s">
        <v>35</v>
      </c>
      <c r="E636" s="4" t="s">
        <v>383</v>
      </c>
      <c r="F636" s="4" t="s">
        <v>327</v>
      </c>
      <c r="G636" s="4" t="s">
        <v>0</v>
      </c>
      <c r="H636" s="4" t="s">
        <v>0</v>
      </c>
      <c r="I636" s="4" t="s">
        <v>0</v>
      </c>
      <c r="J636" s="24">
        <v>1379681.84</v>
      </c>
      <c r="K636" s="57">
        <f t="shared" si="71"/>
        <v>0</v>
      </c>
      <c r="L636" s="57">
        <f t="shared" si="71"/>
        <v>0</v>
      </c>
      <c r="M636" s="33">
        <f t="shared" si="71"/>
        <v>1379681.84</v>
      </c>
    </row>
    <row r="637" spans="1:13">
      <c r="A637" s="3" t="s">
        <v>326</v>
      </c>
      <c r="B637" s="4" t="s">
        <v>13</v>
      </c>
      <c r="C637" s="4" t="s">
        <v>373</v>
      </c>
      <c r="D637" s="4" t="s">
        <v>35</v>
      </c>
      <c r="E637" s="4" t="s">
        <v>383</v>
      </c>
      <c r="F637" s="4" t="s">
        <v>327</v>
      </c>
      <c r="G637" s="4" t="s">
        <v>0</v>
      </c>
      <c r="H637" s="4" t="s">
        <v>0</v>
      </c>
      <c r="I637" s="4" t="s">
        <v>0</v>
      </c>
      <c r="J637" s="24">
        <v>1379681.84</v>
      </c>
      <c r="K637" s="57">
        <f t="shared" si="71"/>
        <v>0</v>
      </c>
      <c r="L637" s="57">
        <f t="shared" si="71"/>
        <v>0</v>
      </c>
      <c r="M637" s="33">
        <f t="shared" si="71"/>
        <v>1379681.84</v>
      </c>
    </row>
    <row r="638" spans="1:13" ht="38.25">
      <c r="A638" s="5" t="s">
        <v>328</v>
      </c>
      <c r="B638" s="6" t="s">
        <v>13</v>
      </c>
      <c r="C638" s="6" t="s">
        <v>373</v>
      </c>
      <c r="D638" s="6" t="s">
        <v>35</v>
      </c>
      <c r="E638" s="6" t="s">
        <v>383</v>
      </c>
      <c r="F638" s="6" t="s">
        <v>327</v>
      </c>
      <c r="G638" s="6" t="s">
        <v>329</v>
      </c>
      <c r="H638" s="6" t="s">
        <v>0</v>
      </c>
      <c r="I638" s="6" t="s">
        <v>0</v>
      </c>
      <c r="J638" s="27">
        <v>1379681.84</v>
      </c>
      <c r="K638" s="63"/>
      <c r="L638" s="58"/>
      <c r="M638" s="30">
        <f>J638+K638+L638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5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2021-05-28T00:12:14Z</dcterms:modified>
</cp:coreProperties>
</file>