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1\общие документы\ВОЛКОВА\2024 год\Отчет за 1 квартал 2024 года\Отчет 1 кв. 2024\"/>
    </mc:Choice>
  </mc:AlternateContent>
  <xr:revisionPtr revIDLastSave="0" documentId="13_ncr:1_{D4767918-3F52-4A79-B15B-0EEAD4CCB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3" r:id="rId1"/>
    <sheet name="2025-2026" sheetId="4" r:id="rId2"/>
  </sheets>
  <definedNames>
    <definedName name="_xlnm.Print_Titles" localSheetId="0">'2024'!$3:$6</definedName>
    <definedName name="_xlnm.Print_Titles" localSheetId="1">'2025-2026'!$3:$6</definedName>
    <definedName name="_xlnm.Print_Area" localSheetId="0">'2024'!$A$1:$G$76</definedName>
    <definedName name="_xlnm.Print_Area" localSheetId="1">'2025-2026'!$A$1:$D$67</definedName>
  </definedNames>
  <calcPr calcId="191029"/>
</workbook>
</file>

<file path=xl/calcChain.xml><?xml version="1.0" encoding="utf-8"?>
<calcChain xmlns="http://schemas.openxmlformats.org/spreadsheetml/2006/main">
  <c r="F39" i="3" l="1"/>
  <c r="F50" i="3"/>
  <c r="F46" i="3"/>
  <c r="F44" i="3"/>
  <c r="F43" i="3"/>
  <c r="F42" i="3"/>
  <c r="F41" i="3"/>
  <c r="G9" i="3" l="1"/>
  <c r="G8" i="3"/>
  <c r="G7" i="3"/>
  <c r="F11" i="3"/>
  <c r="F14" i="3"/>
  <c r="F17" i="3"/>
  <c r="F18" i="3"/>
  <c r="F19" i="3"/>
  <c r="F20" i="3"/>
  <c r="F21" i="3"/>
  <c r="F28" i="3"/>
  <c r="F37" i="3"/>
  <c r="F61" i="3"/>
  <c r="E40" i="3" l="1"/>
  <c r="E17" i="3"/>
  <c r="D17" i="3"/>
  <c r="D16" i="3" s="1"/>
  <c r="E10" i="3"/>
  <c r="D10" i="3"/>
  <c r="D9" i="3" s="1"/>
  <c r="E63" i="3"/>
  <c r="E62" i="3" s="1"/>
  <c r="F68" i="3"/>
  <c r="D68" i="3"/>
  <c r="F67" i="3"/>
  <c r="F58" i="3"/>
  <c r="F57" i="3"/>
  <c r="E16" i="3"/>
  <c r="F69" i="3" l="1"/>
  <c r="E36" i="3"/>
  <c r="E35" i="3" s="1"/>
  <c r="E30" i="3"/>
  <c r="E27" i="3"/>
  <c r="E26" i="3" s="1"/>
  <c r="D27" i="3"/>
  <c r="E60" i="3"/>
  <c r="E59" i="3" s="1"/>
  <c r="E45" i="3"/>
  <c r="E39" i="3" s="1"/>
  <c r="D45" i="3"/>
  <c r="D40" i="3"/>
  <c r="G56" i="3"/>
  <c r="E53" i="3"/>
  <c r="E51" i="3" s="1"/>
  <c r="F56" i="3"/>
  <c r="F52" i="3"/>
  <c r="F55" i="3"/>
  <c r="F54" i="3"/>
  <c r="E49" i="3"/>
  <c r="E48" i="3" s="1"/>
  <c r="F47" i="3"/>
  <c r="F34" i="3"/>
  <c r="F33" i="3"/>
  <c r="F32" i="3"/>
  <c r="F29" i="3"/>
  <c r="F31" i="3"/>
  <c r="F15" i="3"/>
  <c r="E9" i="3"/>
  <c r="F12" i="3"/>
  <c r="F13" i="3"/>
  <c r="G12" i="3"/>
  <c r="G13" i="3"/>
  <c r="G14" i="3"/>
  <c r="G18" i="3"/>
  <c r="G19" i="3"/>
  <c r="G20" i="3"/>
  <c r="G21" i="3"/>
  <c r="G22" i="3"/>
  <c r="G23" i="3"/>
  <c r="G24" i="3"/>
  <c r="G25" i="3"/>
  <c r="G28" i="3"/>
  <c r="G31" i="3"/>
  <c r="G33" i="3"/>
  <c r="G37" i="3"/>
  <c r="G41" i="3"/>
  <c r="G42" i="3"/>
  <c r="G43" i="3"/>
  <c r="G46" i="3"/>
  <c r="G50" i="3"/>
  <c r="G52" i="3"/>
  <c r="G54" i="3"/>
  <c r="G55" i="3"/>
  <c r="G61" i="3"/>
  <c r="G67" i="3"/>
  <c r="G68" i="3"/>
  <c r="G69" i="3"/>
  <c r="G74" i="3"/>
  <c r="G11" i="3"/>
  <c r="E38" i="3" l="1"/>
  <c r="F45" i="3"/>
  <c r="D39" i="3"/>
  <c r="E8" i="3"/>
  <c r="F10" i="3"/>
  <c r="F9" i="3" s="1"/>
  <c r="C76" i="3"/>
  <c r="C62" i="3"/>
  <c r="C75" i="3"/>
  <c r="C63" i="3"/>
  <c r="C70" i="3"/>
  <c r="C7" i="3"/>
  <c r="C38" i="3"/>
  <c r="C52" i="3"/>
  <c r="C51" i="3" s="1"/>
  <c r="F70" i="3" l="1"/>
  <c r="F63" i="3" s="1"/>
  <c r="G70" i="3"/>
  <c r="D63" i="3"/>
  <c r="E7" i="3"/>
  <c r="E76" i="3"/>
  <c r="E79" i="3" s="1"/>
  <c r="C77" i="3"/>
  <c r="G63" i="3" l="1"/>
  <c r="F65" i="3"/>
  <c r="F74" i="3"/>
  <c r="F75" i="3"/>
  <c r="F71" i="3"/>
  <c r="F62" i="3" s="1"/>
  <c r="F60" i="3"/>
  <c r="F59" i="3" s="1"/>
  <c r="F53" i="3"/>
  <c r="F51" i="3" s="1"/>
  <c r="F49" i="3"/>
  <c r="F48" i="3" s="1"/>
  <c r="F38" i="3" s="1"/>
  <c r="F40" i="3"/>
  <c r="F36" i="3"/>
  <c r="F35" i="3" s="1"/>
  <c r="F30" i="3"/>
  <c r="F27" i="3"/>
  <c r="D71" i="3"/>
  <c r="D60" i="3"/>
  <c r="D53" i="3"/>
  <c r="D51" i="3" s="1"/>
  <c r="D49" i="3"/>
  <c r="G45" i="3"/>
  <c r="G40" i="3"/>
  <c r="D36" i="3"/>
  <c r="D30" i="3"/>
  <c r="D26" i="3" s="1"/>
  <c r="G27" i="3"/>
  <c r="D64" i="4"/>
  <c r="C64" i="4"/>
  <c r="D58" i="4"/>
  <c r="D57" i="4" s="1"/>
  <c r="C58" i="4"/>
  <c r="C57" i="4" s="1"/>
  <c r="D55" i="4"/>
  <c r="D54" i="4" s="1"/>
  <c r="C55" i="4"/>
  <c r="C54" i="4"/>
  <c r="D51" i="4"/>
  <c r="C51" i="4"/>
  <c r="C49" i="4" s="1"/>
  <c r="E49" i="4"/>
  <c r="D49" i="4"/>
  <c r="D47" i="4"/>
  <c r="C47" i="4"/>
  <c r="C46" i="4" s="1"/>
  <c r="D46" i="4"/>
  <c r="D43" i="4"/>
  <c r="C43" i="4"/>
  <c r="D39" i="4"/>
  <c r="D38" i="4" s="1"/>
  <c r="C39" i="4"/>
  <c r="C38" i="4" s="1"/>
  <c r="C37" i="4" s="1"/>
  <c r="D35" i="4"/>
  <c r="C35" i="4"/>
  <c r="C34" i="4" s="1"/>
  <c r="D34" i="4"/>
  <c r="D29" i="4"/>
  <c r="C29" i="4"/>
  <c r="D26" i="4"/>
  <c r="D25" i="4" s="1"/>
  <c r="C26" i="4"/>
  <c r="C25" i="4" s="1"/>
  <c r="D16" i="4"/>
  <c r="D15" i="4" s="1"/>
  <c r="C16" i="4"/>
  <c r="C15" i="4" s="1"/>
  <c r="D14" i="4"/>
  <c r="D13" i="4"/>
  <c r="D12" i="4"/>
  <c r="D10" i="4" s="1"/>
  <c r="D9" i="4" s="1"/>
  <c r="D8" i="4" s="1"/>
  <c r="D11" i="4"/>
  <c r="C11" i="4"/>
  <c r="C10" i="4" s="1"/>
  <c r="C9" i="4" s="1"/>
  <c r="F26" i="3" l="1"/>
  <c r="D62" i="3"/>
  <c r="F16" i="3"/>
  <c r="G30" i="3"/>
  <c r="D35" i="3"/>
  <c r="G35" i="3" s="1"/>
  <c r="G36" i="3"/>
  <c r="G51" i="3"/>
  <c r="G53" i="3"/>
  <c r="G16" i="3"/>
  <c r="G17" i="3"/>
  <c r="D48" i="3"/>
  <c r="G48" i="3" s="1"/>
  <c r="G49" i="3"/>
  <c r="D59" i="3"/>
  <c r="G59" i="3" s="1"/>
  <c r="G60" i="3"/>
  <c r="F8" i="3"/>
  <c r="D68" i="4"/>
  <c r="C8" i="4"/>
  <c r="D37" i="4"/>
  <c r="D7" i="4" s="1"/>
  <c r="C68" i="4"/>
  <c r="D8" i="3" l="1"/>
  <c r="G39" i="3"/>
  <c r="D38" i="3"/>
  <c r="G38" i="3" s="1"/>
  <c r="G26" i="3"/>
  <c r="D77" i="3"/>
  <c r="G62" i="3"/>
  <c r="F7" i="3"/>
  <c r="D67" i="4"/>
  <c r="C67" i="4"/>
  <c r="C7" i="4"/>
  <c r="D7" i="3" l="1"/>
  <c r="D76" i="3"/>
  <c r="F77" i="3" s="1"/>
  <c r="F76" i="3"/>
  <c r="G76" i="3"/>
  <c r="C78" i="3" l="1"/>
</calcChain>
</file>

<file path=xl/sharedStrings.xml><?xml version="1.0" encoding="utf-8"?>
<sst xmlns="http://schemas.openxmlformats.org/spreadsheetml/2006/main" count="284" uniqueCount="148">
  <si>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</si>
  <si>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</si>
  <si>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</si>
  <si>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</si>
  <si>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</si>
  <si>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</si>
  <si>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</si>
  <si>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</si>
  <si>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</si>
  <si>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</si>
  <si>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</si>
  <si>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</si>
  <si>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</si>
  <si>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</si>
  <si>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</si>
  <si>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</si>
  <si>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</si>
  <si>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</si>
  <si>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</si>
  <si>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</si>
  <si>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</si>
  <si>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</si>
  <si>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</si>
  <si>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</si>
  <si>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</si>
  <si>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</si>
  <si>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</si>
  <si>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</si>
  <si>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</si>
  <si>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</si>
  <si>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</si>
  <si>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</si>
  <si>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</si>
  <si>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</si>
  <si>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</si>
  <si>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</si>
  <si>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</si>
  <si>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</si>
  <si>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</si>
  <si>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</si>
  <si>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</si>
  <si>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</si>
  <si>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</si>
  <si>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</si>
  <si>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</si>
  <si>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</si>
  <si>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</si>
  <si>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</si>
  <si>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</si>
  <si>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</si>
  <si>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</si>
  <si>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</si>
  <si>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</si>
  <si>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</si>
  <si>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</si>
  <si>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</si>
  <si>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</si>
  <si>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</si>
  <si>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</si>
  <si>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</si>
  <si>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</si>
  <si>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</si>
  <si>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</si>
  <si>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</si>
  <si>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городских поселений</t>
  </si>
  <si>
    <t>ВСЕГО ДОХОДОВ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</si>
  <si>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</si>
  <si>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</si>
  <si>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</si>
  <si>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</si>
  <si>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</si>
  <si>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</si>
  <si>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</si>
  <si>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</si>
  <si>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</si>
  <si>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</si>
  <si>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</si>
  <si>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</si>
  <si>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</si>
  <si>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</si>
  <si>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</si>
  <si>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</si>
  <si>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</si>
  <si>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</si>
  <si>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</si>
  <si>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</si>
  <si>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</si>
  <si>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</si>
  <si>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Объем доходов 2025г.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</si>
  <si>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</si>
  <si>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Налог  на  доходы  физических  лиц  с   доходов, 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                               НК РФ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</si>
  <si>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</si>
  <si>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Налог  на  доходы  физических  лиц  с  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
</t>
  </si>
  <si>
    <t xml:space="preserve">Налог на доходы физических лиц с доходов, полученных физическими лицами в соответствии со ст. 228   НК РФ
</t>
  </si>
  <si>
    <t>182 1 01 02010 01 0000 110</t>
  </si>
  <si>
    <t>182 1 01 02020 01 0000 110</t>
  </si>
  <si>
    <t>182 1 01 02030 01 0000 110</t>
  </si>
  <si>
    <t>182 1 01 02080 01 0000 110</t>
  </si>
  <si>
    <t>182 1 06 06033 13 1000 110</t>
  </si>
  <si>
    <t>802 2 07 05030 13 0000 150</t>
  </si>
  <si>
    <t>182 1 03 0223 10 1000 110</t>
  </si>
  <si>
    <t>182 1 03 0224 10 1000 110</t>
  </si>
  <si>
    <t>182 1 03 0225 10 1000 110</t>
  </si>
  <si>
    <t>182 1 03 0226 10 1000 110</t>
  </si>
  <si>
    <t>Объем доходов 2026г.</t>
  </si>
  <si>
    <t>802 1 14 02053 13 0000 410</t>
  </si>
  <si>
    <t>Доходы от реализации иного имущества, находящегося в собственности поселения</t>
  </si>
  <si>
    <t>802 1 14 06025 13 0000 430</t>
  </si>
  <si>
    <t>Доходы от продажи земельных участков, находящихся в  собственности городских поселений</t>
  </si>
  <si>
    <t>Объем поступления доходов на плановый период 2025-2026 годов</t>
  </si>
  <si>
    <t>Таб. 1.2</t>
  </si>
  <si>
    <t>Таб. 1.1</t>
  </si>
  <si>
    <t>802 2 02 36900 13 6900 150</t>
  </si>
  <si>
    <t>Единая субвенция бюджетам городских поселений из бюджета субъекта Российской Федерации</t>
  </si>
  <si>
    <t>802 2 02 49999 13 0000 150</t>
  </si>
  <si>
    <t>182 1 03 00000 00 0000 000</t>
  </si>
  <si>
    <t>182 1 03 0223 101 0000 110</t>
  </si>
  <si>
    <t>182 1 03 0224101 0000 110</t>
  </si>
  <si>
    <t>182 1 03 02251 01 0000 110</t>
  </si>
  <si>
    <t>182 1 03 0226 101 0000 110</t>
  </si>
  <si>
    <t>802 2 19 60010 13 0000 150</t>
  </si>
  <si>
    <t>Возврат остатков субсидий, субвенций и иных межбюджетных трансфертов, имеющих целевой назначение прошлых лет, из бюджетов поселения</t>
  </si>
  <si>
    <t>802 2 19 60010 13 6265 150</t>
  </si>
  <si>
    <t>Возврат остатков субсидии на реализацию на территории РС (Якутия) проектов развития общественной инфраструктуры, основанных на местных инициативах (за счет средств ГБ РС (Я)</t>
  </si>
  <si>
    <t>Межбюджетные трансферты,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</si>
  <si>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802 2 02 45505 13 0000 150</t>
  </si>
  <si>
    <t>802 2 02 25555 13 0000 150</t>
  </si>
  <si>
    <t>802 2 02 35118 13 0000 150</t>
  </si>
  <si>
    <t>Приложение № 1 к решению городского   совета депутатов от 27.03.2024 № 16-5</t>
  </si>
  <si>
    <t>Приложение  1 к постановлению</t>
  </si>
  <si>
    <t>Исполнение доходов  бюджета муниципального образования "Город Удачный" Мирнинского района Республики Саха (Якутия)                                                                                                                                           за  1 квартал 2024г.</t>
  </si>
  <si>
    <t xml:space="preserve">Налог  на  доходы  физических  лиц  с   доходов, 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 НК РФ
</t>
  </si>
  <si>
    <t>Уточненный объем доходов 2024 год</t>
  </si>
  <si>
    <t xml:space="preserve">План 1 кв. на 2024 </t>
  </si>
  <si>
    <t>Исполнение на 01.04.2024 1 кв.</t>
  </si>
  <si>
    <t>182 1 01 02130 01 0000 110</t>
  </si>
  <si>
    <t>Налог  на доходы физических лиц в отношении доходов от долевого участия</t>
  </si>
  <si>
    <t>802 1 14 06313 13 0000 430</t>
  </si>
  <si>
    <t>Плата за увеличение площади земельных участков, находящихся в частной собственности, в результате</t>
  </si>
  <si>
    <t>802 1 11 05323 13 0000 120</t>
  </si>
  <si>
    <t>Плата по соглашениям об установлении сервитута, заключенным органом местного самоуправления городских</t>
  </si>
  <si>
    <t>802 1 16 07010 13 0000 140</t>
  </si>
  <si>
    <t>802 1 16 07090 13 0000 140</t>
  </si>
  <si>
    <t>Штрафы, пени, неустойки</t>
  </si>
  <si>
    <t>Иные штрафы, пени, неустойки</t>
  </si>
  <si>
    <t>Отклонение (относительно плана за 1 квартал)</t>
  </si>
  <si>
    <t>% исполнения</t>
  </si>
  <si>
    <t>от " 16 " апреля 2024г. 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</si>
</sst>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-&quot;????_р_._-;_-@_-"/>
    <numFmt numFmtId="166" formatCode="0.0"/>
  </numFmts>
  <fonts count="24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11"/>
      <color rgb="FF000000"/>
      <name val="Times New Roman"/>
      <family val="2"/>
    </font>
    <font>
      <b/>
      <sz val="12"/>
      <color rgb="FFC0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top" wrapText="1"/>
    </xf>
    <xf numFmtId="164" fontId="2" fillId="0" borderId="0" applyFont="0" applyFill="0" applyBorder="0" applyAlignment="0" applyProtection="0"/>
    <xf numFmtId="0" fontId="4" fillId="0" borderId="0"/>
  </cellStyleXfs>
  <cellXfs count="55">
    <xf numFmtId="0" fontId="0" fillId="0" borderId="0" xfId="0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0" fillId="0" borderId="0" xfId="0" applyNumberFormat="1">
      <alignment vertical="top" wrapText="1"/>
    </xf>
    <xf numFmtId="0" fontId="1" fillId="0" borderId="1" xfId="0" applyFont="1" applyBorder="1">
      <alignment vertical="top" wrapText="1"/>
    </xf>
    <xf numFmtId="0" fontId="8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>
      <alignment vertical="top" wrapText="1"/>
    </xf>
    <xf numFmtId="4" fontId="0" fillId="0" borderId="0" xfId="0" applyNumberFormat="1">
      <alignment vertical="top" wrapText="1"/>
    </xf>
    <xf numFmtId="164" fontId="14" fillId="0" borderId="1" xfId="1" applyFont="1" applyFill="1" applyBorder="1" applyAlignment="1">
      <alignment horizontal="right" vertical="top" wrapText="1"/>
    </xf>
    <xf numFmtId="164" fontId="11" fillId="0" borderId="1" xfId="1" applyFont="1" applyFill="1" applyBorder="1" applyAlignment="1">
      <alignment horizontal="right" vertical="top" wrapText="1"/>
    </xf>
    <xf numFmtId="4" fontId="15" fillId="0" borderId="1" xfId="0" applyNumberFormat="1" applyFont="1" applyBorder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164" fontId="15" fillId="0" borderId="1" xfId="0" applyNumberFormat="1" applyFont="1" applyBorder="1">
      <alignment vertical="top" wrapText="1"/>
    </xf>
    <xf numFmtId="164" fontId="15" fillId="0" borderId="1" xfId="0" applyNumberFormat="1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6" fillId="0" borderId="1" xfId="0" applyNumberFormat="1" applyFont="1" applyBorder="1">
      <alignment vertical="top" wrapText="1"/>
    </xf>
    <xf numFmtId="0" fontId="17" fillId="0" borderId="1" xfId="0" applyFont="1" applyBorder="1">
      <alignment vertical="top" wrapText="1"/>
    </xf>
    <xf numFmtId="164" fontId="11" fillId="0" borderId="0" xfId="1" applyFont="1" applyFill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right" vertical="top" wrapText="1"/>
    </xf>
    <xf numFmtId="0" fontId="9" fillId="0" borderId="3" xfId="0" applyFont="1" applyBorder="1">
      <alignment vertical="top" wrapText="1"/>
    </xf>
    <xf numFmtId="0" fontId="9" fillId="0" borderId="1" xfId="0" applyFont="1" applyBorder="1">
      <alignment vertical="top" wrapText="1"/>
    </xf>
    <xf numFmtId="0" fontId="9" fillId="0" borderId="4" xfId="0" applyFont="1" applyBorder="1">
      <alignment vertical="top" wrapText="1"/>
    </xf>
    <xf numFmtId="0" fontId="5" fillId="0" borderId="1" xfId="2" applyFont="1" applyBorder="1" applyAlignment="1">
      <alignment horizontal="justify"/>
    </xf>
    <xf numFmtId="0" fontId="3" fillId="0" borderId="1" xfId="0" quotePrefix="1" applyFont="1" applyBorder="1" applyAlignment="1">
      <alignment horizontal="left" wrapText="1"/>
    </xf>
    <xf numFmtId="164" fontId="13" fillId="0" borderId="1" xfId="1" applyFont="1" applyFill="1" applyBorder="1" applyAlignment="1">
      <alignment horizontal="right" vertical="top" wrapText="1"/>
    </xf>
    <xf numFmtId="0" fontId="10" fillId="0" borderId="0" xfId="0" applyFont="1">
      <alignment vertical="top" wrapText="1"/>
    </xf>
    <xf numFmtId="0" fontId="18" fillId="0" borderId="0" xfId="0" applyFo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>
      <alignment vertical="top" wrapText="1"/>
    </xf>
    <xf numFmtId="164" fontId="10" fillId="0" borderId="1" xfId="0" applyNumberFormat="1" applyFont="1" applyBorder="1">
      <alignment vertical="top" wrapText="1"/>
    </xf>
    <xf numFmtId="164" fontId="20" fillId="0" borderId="1" xfId="0" applyNumberFormat="1" applyFont="1" applyBorder="1" applyAlignment="1">
      <alignment horizontal="right" vertical="top" wrapText="1"/>
    </xf>
    <xf numFmtId="164" fontId="21" fillId="0" borderId="1" xfId="1" applyFont="1" applyFill="1" applyBorder="1" applyAlignment="1">
      <alignment horizontal="right" vertical="top" wrapText="1"/>
    </xf>
    <xf numFmtId="164" fontId="6" fillId="0" borderId="1" xfId="1" applyFont="1" applyFill="1" applyBorder="1" applyAlignment="1">
      <alignment horizontal="right" vertical="top" wrapText="1"/>
    </xf>
    <xf numFmtId="4" fontId="10" fillId="0" borderId="1" xfId="0" applyNumberFormat="1" applyFont="1" applyBorder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22" fillId="0" borderId="1" xfId="0" applyNumberFormat="1" applyFont="1" applyBorder="1">
      <alignment vertical="top" wrapText="1"/>
    </xf>
    <xf numFmtId="164" fontId="20" fillId="0" borderId="1" xfId="1" applyFont="1" applyFill="1" applyBorder="1" applyAlignment="1">
      <alignment horizontal="right" vertical="top" wrapText="1"/>
    </xf>
    <xf numFmtId="164" fontId="10" fillId="0" borderId="1" xfId="1" applyFont="1" applyFill="1" applyBorder="1" applyAlignment="1">
      <alignment horizontal="right" vertical="top" wrapText="1"/>
    </xf>
    <xf numFmtId="0" fontId="6" fillId="0" borderId="0" xfId="0" applyFont="1">
      <alignment vertical="top" wrapText="1"/>
    </xf>
    <xf numFmtId="0" fontId="0" fillId="0" borderId="1" xfId="0" applyBorder="1" applyAlignment="1">
      <alignment horizontal="left" vertical="top" wrapText="1"/>
    </xf>
    <xf numFmtId="166" fontId="0" fillId="0" borderId="1" xfId="0" applyNumberFormat="1" applyBorder="1">
      <alignment vertical="top" wrapText="1"/>
    </xf>
    <xf numFmtId="2" fontId="0" fillId="0" borderId="1" xfId="0" applyNumberFormat="1" applyBorder="1">
      <alignment vertical="top" wrapText="1"/>
    </xf>
    <xf numFmtId="0" fontId="11" fillId="0" borderId="1" xfId="0" applyFont="1" applyBorder="1">
      <alignment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</cellXfs>
  <cellStyles count="3">
    <cellStyle name="Обычный" xfId="0" builtinId="0"/>
    <cellStyle name="Обычный_форма 128" xfId="2" xr:uid="{00000000-0005-0000-0000-000001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34.5" customWidth="1"/>
    <col min="2" max="2" width="62" customWidth="1"/>
    <col min="3" max="3" width="22" customWidth="1"/>
    <col min="4" max="5" width="20.5" style="7" customWidth="1"/>
    <col min="6" max="6" width="22.6640625" style="7" customWidth="1"/>
    <col min="7" max="7" width="9.33203125" customWidth="1"/>
  </cols>
  <sheetData>
    <row r="1" spans="1:10" ht="18.75" customHeight="1" x14ac:dyDescent="0.2">
      <c r="A1" t="s">
        <v>0</v>
      </c>
      <c r="C1" s="32"/>
      <c r="D1" s="52" t="s">
        <v>129</v>
      </c>
      <c r="E1" s="52"/>
      <c r="F1" s="52"/>
      <c r="G1" s="31"/>
      <c r="H1" s="31"/>
      <c r="I1" s="31"/>
      <c r="J1" s="31"/>
    </row>
    <row r="2" spans="1:10" ht="18.75" customHeight="1" x14ac:dyDescent="0.2">
      <c r="C2" s="32"/>
      <c r="D2" s="52" t="s">
        <v>147</v>
      </c>
      <c r="E2" s="52"/>
      <c r="F2" s="52"/>
      <c r="G2" s="31"/>
      <c r="H2" s="31"/>
      <c r="I2" s="31"/>
      <c r="J2" s="31"/>
    </row>
    <row r="3" spans="1:10" ht="12" customHeight="1" x14ac:dyDescent="0.2">
      <c r="A3" s="1"/>
      <c r="B3" s="1"/>
      <c r="C3" s="1"/>
    </row>
    <row r="4" spans="1:10" ht="39.950000000000003" customHeight="1" x14ac:dyDescent="0.2">
      <c r="A4" s="53" t="s">
        <v>130</v>
      </c>
      <c r="B4" s="53"/>
      <c r="C4" s="53"/>
      <c r="D4" s="53"/>
      <c r="E4" s="53"/>
      <c r="F4" s="53"/>
      <c r="G4" s="47"/>
      <c r="H4" s="47"/>
      <c r="I4" s="47"/>
      <c r="J4" s="47"/>
    </row>
    <row r="5" spans="1:10" ht="12.75" customHeight="1" x14ac:dyDescent="0.2">
      <c r="A5" s="2" t="s">
        <v>0</v>
      </c>
      <c r="B5" s="2" t="s">
        <v>0</v>
      </c>
      <c r="F5" s="2" t="s">
        <v>111</v>
      </c>
    </row>
    <row r="6" spans="1:10" ht="41.25" customHeight="1" x14ac:dyDescent="0.2">
      <c r="A6" s="5" t="s">
        <v>1</v>
      </c>
      <c r="B6" s="5" t="s">
        <v>2</v>
      </c>
      <c r="C6" s="5" t="s">
        <v>132</v>
      </c>
      <c r="D6" s="33" t="s">
        <v>133</v>
      </c>
      <c r="E6" s="33" t="s">
        <v>134</v>
      </c>
      <c r="F6" s="6" t="s">
        <v>145</v>
      </c>
      <c r="G6" s="6" t="s">
        <v>146</v>
      </c>
    </row>
    <row r="7" spans="1:10" ht="28.9" customHeight="1" x14ac:dyDescent="0.2">
      <c r="A7" s="6" t="s">
        <v>0</v>
      </c>
      <c r="B7" s="8" t="s">
        <v>3</v>
      </c>
      <c r="C7" s="34">
        <f>286828518.2+459000</f>
        <v>287287518.19999999</v>
      </c>
      <c r="D7" s="35">
        <f>D8+D38</f>
        <v>71407468.400000006</v>
      </c>
      <c r="E7" s="35">
        <f>E8+E38</f>
        <v>61617182.359999992</v>
      </c>
      <c r="F7" s="36">
        <f>F8+F38</f>
        <v>-9894490.0199999977</v>
      </c>
      <c r="G7" s="49">
        <f>E7/D7*100</f>
        <v>86.289548895420566</v>
      </c>
    </row>
    <row r="8" spans="1:10" ht="18.75" customHeight="1" x14ac:dyDescent="0.2">
      <c r="A8" s="8" t="s">
        <v>0</v>
      </c>
      <c r="B8" s="22" t="s">
        <v>4</v>
      </c>
      <c r="C8" s="37">
        <v>241141670</v>
      </c>
      <c r="D8" s="35">
        <f>D9+D16+D26+D35</f>
        <v>59148070</v>
      </c>
      <c r="E8" s="35">
        <f>E9+E16+E26+E35</f>
        <v>50472212.029999994</v>
      </c>
      <c r="F8" s="36">
        <f>F9+F16+F26+F35</f>
        <v>-8690656.2699999977</v>
      </c>
      <c r="G8" s="49">
        <f>E8/D8*100</f>
        <v>85.331967771729481</v>
      </c>
    </row>
    <row r="9" spans="1:10" ht="18" customHeight="1" x14ac:dyDescent="0.2">
      <c r="A9" s="6" t="s">
        <v>5</v>
      </c>
      <c r="B9" s="9" t="s">
        <v>6</v>
      </c>
      <c r="C9" s="38">
        <v>208777000</v>
      </c>
      <c r="D9" s="35">
        <f>D10</f>
        <v>50288100</v>
      </c>
      <c r="E9" s="35">
        <f t="shared" ref="E9" si="0">E10</f>
        <v>47643235.479999997</v>
      </c>
      <c r="F9" s="36">
        <f>F10</f>
        <v>-2659662.819999998</v>
      </c>
      <c r="G9" s="49">
        <f>E9/D9*100</f>
        <v>94.740575762456714</v>
      </c>
    </row>
    <row r="10" spans="1:10" ht="28.9" customHeight="1" x14ac:dyDescent="0.2">
      <c r="A10" s="6" t="s">
        <v>7</v>
      </c>
      <c r="B10" s="8" t="s">
        <v>8</v>
      </c>
      <c r="C10" s="39">
        <v>208777000</v>
      </c>
      <c r="D10" s="35">
        <f>D11+D12+D13+D14+D15</f>
        <v>50288100</v>
      </c>
      <c r="E10" s="35">
        <f>E11+E12+E13+E14+E15</f>
        <v>47643235.479999997</v>
      </c>
      <c r="F10" s="36">
        <f>F11+F12+F13+F14</f>
        <v>-2659662.819999998</v>
      </c>
      <c r="G10" s="4"/>
    </row>
    <row r="11" spans="1:10" ht="51.75" customHeight="1" x14ac:dyDescent="0.2">
      <c r="A11" s="3" t="s">
        <v>94</v>
      </c>
      <c r="B11" s="25" t="s">
        <v>131</v>
      </c>
      <c r="C11" s="40">
        <v>206949000</v>
      </c>
      <c r="D11" s="36">
        <v>50000000</v>
      </c>
      <c r="E11" s="36">
        <v>47348716.670000002</v>
      </c>
      <c r="F11" s="36">
        <f>E11-D11</f>
        <v>-2651283.3299999982</v>
      </c>
      <c r="G11" s="50">
        <f>E11/D11*100</f>
        <v>94.697433340000003</v>
      </c>
    </row>
    <row r="12" spans="1:10" ht="88.5" customHeight="1" x14ac:dyDescent="0.2">
      <c r="A12" s="3" t="s">
        <v>95</v>
      </c>
      <c r="B12" s="26" t="s">
        <v>92</v>
      </c>
      <c r="C12" s="40">
        <v>416600</v>
      </c>
      <c r="D12" s="36">
        <v>8000</v>
      </c>
      <c r="E12" s="36">
        <v>77765.929999999993</v>
      </c>
      <c r="F12" s="36">
        <f t="shared" ref="F12:F15" si="1">E12-D12</f>
        <v>69765.929999999993</v>
      </c>
      <c r="G12" s="50">
        <f t="shared" ref="G12:G76" si="2">E12/D12*100</f>
        <v>972.07412499999998</v>
      </c>
    </row>
    <row r="13" spans="1:10" ht="29.25" customHeight="1" x14ac:dyDescent="0.2">
      <c r="A13" s="3" t="s">
        <v>96</v>
      </c>
      <c r="B13" s="26" t="s">
        <v>93</v>
      </c>
      <c r="C13" s="40">
        <v>340100</v>
      </c>
      <c r="D13" s="36">
        <v>120100</v>
      </c>
      <c r="E13" s="36">
        <v>166378.18</v>
      </c>
      <c r="F13" s="36">
        <f t="shared" si="1"/>
        <v>46278.179999999993</v>
      </c>
      <c r="G13" s="50">
        <f t="shared" si="2"/>
        <v>138.53303913405495</v>
      </c>
    </row>
    <row r="14" spans="1:10" ht="77.25" customHeight="1" x14ac:dyDescent="0.2">
      <c r="A14" s="3" t="s">
        <v>97</v>
      </c>
      <c r="B14" s="27" t="s">
        <v>91</v>
      </c>
      <c r="C14" s="40">
        <v>1071300</v>
      </c>
      <c r="D14" s="36">
        <v>160000</v>
      </c>
      <c r="E14" s="36">
        <v>35576.400000000001</v>
      </c>
      <c r="F14" s="36">
        <f>E14-D14</f>
        <v>-124423.6</v>
      </c>
      <c r="G14" s="50">
        <f t="shared" si="2"/>
        <v>22.235250000000001</v>
      </c>
    </row>
    <row r="15" spans="1:10" ht="24.75" customHeight="1" x14ac:dyDescent="0.2">
      <c r="A15" s="3" t="s">
        <v>135</v>
      </c>
      <c r="B15" s="26" t="s">
        <v>136</v>
      </c>
      <c r="C15" s="40"/>
      <c r="D15" s="36"/>
      <c r="E15" s="36">
        <v>14798.3</v>
      </c>
      <c r="F15" s="36">
        <f t="shared" si="1"/>
        <v>14798.3</v>
      </c>
      <c r="G15" s="50"/>
    </row>
    <row r="16" spans="1:10" ht="40.5" customHeight="1" x14ac:dyDescent="0.2">
      <c r="A16" s="6" t="s">
        <v>9</v>
      </c>
      <c r="B16" s="8" t="s">
        <v>10</v>
      </c>
      <c r="C16" s="39">
        <v>859000</v>
      </c>
      <c r="D16" s="35">
        <f>D17</f>
        <v>196970</v>
      </c>
      <c r="E16" s="35">
        <f>E17</f>
        <v>218575.66</v>
      </c>
      <c r="F16" s="36">
        <f>F17</f>
        <v>21605.660000000014</v>
      </c>
      <c r="G16" s="50">
        <f t="shared" si="2"/>
        <v>110.9690105092146</v>
      </c>
    </row>
    <row r="17" spans="1:7" ht="27" customHeight="1" x14ac:dyDescent="0.2">
      <c r="A17" s="3" t="s">
        <v>115</v>
      </c>
      <c r="B17" s="4" t="s">
        <v>10</v>
      </c>
      <c r="C17" s="40">
        <v>859000</v>
      </c>
      <c r="D17" s="36">
        <f>D18+D19+D20+D21</f>
        <v>196970</v>
      </c>
      <c r="E17" s="36">
        <f>E18+E19+E20+E21</f>
        <v>218575.66</v>
      </c>
      <c r="F17" s="36">
        <f>F18+F19+F20+F21</f>
        <v>21605.660000000014</v>
      </c>
      <c r="G17" s="50">
        <f t="shared" si="2"/>
        <v>110.9690105092146</v>
      </c>
    </row>
    <row r="18" spans="1:7" ht="51.75" customHeight="1" x14ac:dyDescent="0.2">
      <c r="A18" s="3" t="s">
        <v>116</v>
      </c>
      <c r="B18" s="4" t="s">
        <v>66</v>
      </c>
      <c r="C18" s="40">
        <v>448000</v>
      </c>
      <c r="D18" s="36">
        <v>105000</v>
      </c>
      <c r="E18" s="36">
        <v>107163.96</v>
      </c>
      <c r="F18" s="36">
        <f>E18-D18</f>
        <v>2163.9600000000064</v>
      </c>
      <c r="G18" s="50">
        <f t="shared" si="2"/>
        <v>102.06091428571429</v>
      </c>
    </row>
    <row r="19" spans="1:7" ht="64.5" customHeight="1" x14ac:dyDescent="0.2">
      <c r="A19" s="3" t="s">
        <v>117</v>
      </c>
      <c r="B19" s="4" t="s">
        <v>67</v>
      </c>
      <c r="C19" s="40">
        <v>2000</v>
      </c>
      <c r="D19" s="36">
        <v>470</v>
      </c>
      <c r="E19" s="36">
        <v>563.80999999999995</v>
      </c>
      <c r="F19" s="36">
        <f>E19-D19</f>
        <v>93.809999999999945</v>
      </c>
      <c r="G19" s="50">
        <f t="shared" si="2"/>
        <v>119.95957446808509</v>
      </c>
    </row>
    <row r="20" spans="1:7" ht="62.25" customHeight="1" x14ac:dyDescent="0.2">
      <c r="A20" s="3" t="s">
        <v>118</v>
      </c>
      <c r="B20" s="28" t="s">
        <v>68</v>
      </c>
      <c r="C20" s="40">
        <v>465000</v>
      </c>
      <c r="D20" s="36">
        <v>105000</v>
      </c>
      <c r="E20" s="36">
        <v>122225.46</v>
      </c>
      <c r="F20" s="36">
        <f>E20-D20</f>
        <v>17225.460000000006</v>
      </c>
      <c r="G20" s="50">
        <f t="shared" si="2"/>
        <v>116.40520000000001</v>
      </c>
    </row>
    <row r="21" spans="1:7" ht="52.5" customHeight="1" x14ac:dyDescent="0.2">
      <c r="A21" s="3" t="s">
        <v>119</v>
      </c>
      <c r="B21" s="28" t="s">
        <v>69</v>
      </c>
      <c r="C21" s="40">
        <v>-56000</v>
      </c>
      <c r="D21" s="36">
        <v>-13500</v>
      </c>
      <c r="E21" s="36">
        <v>-11377.57</v>
      </c>
      <c r="F21" s="36">
        <f>E21-D21</f>
        <v>2122.4300000000003</v>
      </c>
      <c r="G21" s="50">
        <f t="shared" si="2"/>
        <v>84.27829629629629</v>
      </c>
    </row>
    <row r="22" spans="1:7" ht="52.5" hidden="1" customHeight="1" x14ac:dyDescent="0.2">
      <c r="A22" s="3" t="s">
        <v>100</v>
      </c>
      <c r="B22" s="4" t="s">
        <v>66</v>
      </c>
      <c r="C22" s="40"/>
      <c r="D22" s="36"/>
      <c r="E22" s="36"/>
      <c r="F22" s="36"/>
      <c r="G22" s="50" t="e">
        <f t="shared" si="2"/>
        <v>#DIV/0!</v>
      </c>
    </row>
    <row r="23" spans="1:7" ht="52.5" hidden="1" customHeight="1" x14ac:dyDescent="0.2">
      <c r="A23" s="3" t="s">
        <v>101</v>
      </c>
      <c r="B23" s="4" t="s">
        <v>67</v>
      </c>
      <c r="C23" s="40"/>
      <c r="D23" s="36"/>
      <c r="E23" s="36"/>
      <c r="F23" s="36"/>
      <c r="G23" s="50" t="e">
        <f t="shared" si="2"/>
        <v>#DIV/0!</v>
      </c>
    </row>
    <row r="24" spans="1:7" ht="52.5" hidden="1" customHeight="1" x14ac:dyDescent="0.2">
      <c r="A24" s="3" t="s">
        <v>102</v>
      </c>
      <c r="B24" s="28" t="s">
        <v>68</v>
      </c>
      <c r="C24" s="40"/>
      <c r="D24" s="36"/>
      <c r="E24" s="36"/>
      <c r="F24" s="36"/>
      <c r="G24" s="50" t="e">
        <f t="shared" si="2"/>
        <v>#DIV/0!</v>
      </c>
    </row>
    <row r="25" spans="1:7" ht="52.5" hidden="1" customHeight="1" x14ac:dyDescent="0.2">
      <c r="A25" s="3" t="s">
        <v>103</v>
      </c>
      <c r="B25" s="28" t="s">
        <v>69</v>
      </c>
      <c r="C25" s="40"/>
      <c r="D25" s="36"/>
      <c r="E25" s="36"/>
      <c r="F25" s="36"/>
      <c r="G25" s="50" t="e">
        <f t="shared" si="2"/>
        <v>#DIV/0!</v>
      </c>
    </row>
    <row r="26" spans="1:7" ht="21" customHeight="1" x14ac:dyDescent="0.2">
      <c r="A26" s="6" t="s">
        <v>11</v>
      </c>
      <c r="B26" s="8" t="s">
        <v>12</v>
      </c>
      <c r="C26" s="41">
        <v>31185670</v>
      </c>
      <c r="D26" s="35">
        <f>D27+D30</f>
        <v>8608000</v>
      </c>
      <c r="E26" s="35">
        <f>E27+E30</f>
        <v>2549600.89</v>
      </c>
      <c r="F26" s="35">
        <f>F27+F30</f>
        <v>-6058399.1100000003</v>
      </c>
      <c r="G26" s="50">
        <f t="shared" si="2"/>
        <v>29.618969447026021</v>
      </c>
    </row>
    <row r="27" spans="1:7" ht="18.75" customHeight="1" x14ac:dyDescent="0.2">
      <c r="A27" s="6" t="s">
        <v>13</v>
      </c>
      <c r="B27" s="8" t="s">
        <v>14</v>
      </c>
      <c r="C27" s="39">
        <v>2268000</v>
      </c>
      <c r="D27" s="35">
        <f>D28+D29</f>
        <v>243000</v>
      </c>
      <c r="E27" s="35">
        <f>E28+E29</f>
        <v>254885.87</v>
      </c>
      <c r="F27" s="35">
        <f>F28+F29</f>
        <v>11885.869999999995</v>
      </c>
      <c r="G27" s="50">
        <f t="shared" si="2"/>
        <v>104.89130452674897</v>
      </c>
    </row>
    <row r="28" spans="1:7" ht="41.25" customHeight="1" x14ac:dyDescent="0.2">
      <c r="A28" s="3" t="s">
        <v>15</v>
      </c>
      <c r="B28" s="4" t="s">
        <v>16</v>
      </c>
      <c r="C28" s="40">
        <v>2218000</v>
      </c>
      <c r="D28" s="36">
        <v>243000</v>
      </c>
      <c r="E28" s="36">
        <v>254885.87</v>
      </c>
      <c r="F28" s="36">
        <f>E28-D28</f>
        <v>11885.869999999995</v>
      </c>
      <c r="G28" s="50">
        <f t="shared" si="2"/>
        <v>104.89130452674897</v>
      </c>
    </row>
    <row r="29" spans="1:7" ht="52.5" customHeight="1" x14ac:dyDescent="0.2">
      <c r="A29" s="3" t="s">
        <v>70</v>
      </c>
      <c r="B29" s="29" t="s">
        <v>71</v>
      </c>
      <c r="C29" s="40">
        <v>50000</v>
      </c>
      <c r="D29" s="36">
        <v>0</v>
      </c>
      <c r="E29" s="36">
        <v>0</v>
      </c>
      <c r="F29" s="36">
        <f>E29-D29</f>
        <v>0</v>
      </c>
      <c r="G29" s="50"/>
    </row>
    <row r="30" spans="1:7" ht="21" customHeight="1" x14ac:dyDescent="0.2">
      <c r="A30" s="6" t="s">
        <v>17</v>
      </c>
      <c r="B30" s="8" t="s">
        <v>18</v>
      </c>
      <c r="C30" s="39">
        <v>28917670</v>
      </c>
      <c r="D30" s="35">
        <f t="shared" ref="D30:E30" si="3">D31+D32+D34+D33</f>
        <v>8365000</v>
      </c>
      <c r="E30" s="35">
        <f t="shared" si="3"/>
        <v>2294715.02</v>
      </c>
      <c r="F30" s="35">
        <f t="shared" ref="F30" si="4">F31+F32+F34+F33</f>
        <v>-6070284.9800000004</v>
      </c>
      <c r="G30" s="50">
        <f t="shared" si="2"/>
        <v>27.432337358039447</v>
      </c>
    </row>
    <row r="31" spans="1:7" ht="30.75" customHeight="1" x14ac:dyDescent="0.2">
      <c r="A31" s="3" t="s">
        <v>98</v>
      </c>
      <c r="B31" s="4" t="s">
        <v>19</v>
      </c>
      <c r="C31" s="36">
        <v>26068970</v>
      </c>
      <c r="D31" s="36">
        <v>7901000</v>
      </c>
      <c r="E31" s="36">
        <v>1858898.54</v>
      </c>
      <c r="F31" s="36">
        <f>E31-D31</f>
        <v>-6042101.46</v>
      </c>
      <c r="G31" s="50">
        <f t="shared" si="2"/>
        <v>23.527383116061259</v>
      </c>
    </row>
    <row r="32" spans="1:7" ht="37.5" customHeight="1" x14ac:dyDescent="0.2">
      <c r="A32" s="3" t="s">
        <v>72</v>
      </c>
      <c r="B32" s="29" t="s">
        <v>73</v>
      </c>
      <c r="C32" s="42">
        <v>0</v>
      </c>
      <c r="D32" s="36"/>
      <c r="E32" s="36"/>
      <c r="F32" s="36">
        <f>E32-D32</f>
        <v>0</v>
      </c>
      <c r="G32" s="50"/>
    </row>
    <row r="33" spans="1:7" ht="53.25" customHeight="1" x14ac:dyDescent="0.2">
      <c r="A33" s="3" t="s">
        <v>74</v>
      </c>
      <c r="B33" s="29" t="s">
        <v>75</v>
      </c>
      <c r="C33" s="36">
        <v>2848700</v>
      </c>
      <c r="D33" s="36">
        <v>464000</v>
      </c>
      <c r="E33" s="36">
        <v>435816.48</v>
      </c>
      <c r="F33" s="36">
        <f>E33-D33</f>
        <v>-28183.520000000019</v>
      </c>
      <c r="G33" s="50">
        <f t="shared" si="2"/>
        <v>93.925965517241366</v>
      </c>
    </row>
    <row r="34" spans="1:7" ht="41.25" customHeight="1" x14ac:dyDescent="0.2">
      <c r="A34" s="3" t="s">
        <v>76</v>
      </c>
      <c r="B34" s="29" t="s">
        <v>77</v>
      </c>
      <c r="C34" s="42">
        <v>0</v>
      </c>
      <c r="D34" s="36"/>
      <c r="E34" s="36"/>
      <c r="F34" s="36">
        <f>E34-D34</f>
        <v>0</v>
      </c>
      <c r="G34" s="50"/>
    </row>
    <row r="35" spans="1:7" ht="18.75" customHeight="1" x14ac:dyDescent="0.2">
      <c r="A35" s="6" t="s">
        <v>20</v>
      </c>
      <c r="B35" s="8" t="s">
        <v>21</v>
      </c>
      <c r="C35" s="39">
        <v>320000</v>
      </c>
      <c r="D35" s="36">
        <f t="shared" ref="D35:F36" si="5">D36</f>
        <v>55000</v>
      </c>
      <c r="E35" s="36">
        <f t="shared" si="5"/>
        <v>60800</v>
      </c>
      <c r="F35" s="36">
        <f t="shared" si="5"/>
        <v>5800</v>
      </c>
      <c r="G35" s="50">
        <f t="shared" si="2"/>
        <v>110.54545454545455</v>
      </c>
    </row>
    <row r="36" spans="1:7" ht="29.25" customHeight="1" x14ac:dyDescent="0.2">
      <c r="A36" s="6" t="s">
        <v>22</v>
      </c>
      <c r="B36" s="8" t="s">
        <v>23</v>
      </c>
      <c r="C36" s="39">
        <v>320000</v>
      </c>
      <c r="D36" s="36">
        <f t="shared" si="5"/>
        <v>55000</v>
      </c>
      <c r="E36" s="36">
        <f t="shared" si="5"/>
        <v>60800</v>
      </c>
      <c r="F36" s="36">
        <f t="shared" si="5"/>
        <v>5800</v>
      </c>
      <c r="G36" s="50">
        <f t="shared" si="2"/>
        <v>110.54545454545455</v>
      </c>
    </row>
    <row r="37" spans="1:7" ht="39" customHeight="1" x14ac:dyDescent="0.2">
      <c r="A37" s="3" t="s">
        <v>24</v>
      </c>
      <c r="B37" s="4" t="s">
        <v>25</v>
      </c>
      <c r="C37" s="40">
        <v>320000</v>
      </c>
      <c r="D37" s="36">
        <v>55000</v>
      </c>
      <c r="E37" s="36">
        <v>60800</v>
      </c>
      <c r="F37" s="36">
        <f>E37-D37</f>
        <v>5800</v>
      </c>
      <c r="G37" s="50">
        <f t="shared" si="2"/>
        <v>110.54545454545455</v>
      </c>
    </row>
    <row r="38" spans="1:7" ht="21" customHeight="1" x14ac:dyDescent="0.2">
      <c r="A38" s="8" t="s">
        <v>0</v>
      </c>
      <c r="B38" s="22" t="s">
        <v>26</v>
      </c>
      <c r="C38" s="37">
        <f>45686848.2+459000</f>
        <v>46145848.200000003</v>
      </c>
      <c r="D38" s="35">
        <f>D39+D48+D51+D59</f>
        <v>12259398.4</v>
      </c>
      <c r="E38" s="35">
        <f>E39+E48+E51+E59+E57+E58</f>
        <v>11144970.33</v>
      </c>
      <c r="F38" s="36">
        <f>F39+F48+F51+F59</f>
        <v>-1203833.7499999993</v>
      </c>
      <c r="G38" s="50">
        <f t="shared" si="2"/>
        <v>90.909602301528921</v>
      </c>
    </row>
    <row r="39" spans="1:7" ht="43.5" customHeight="1" x14ac:dyDescent="0.2">
      <c r="A39" s="6" t="s">
        <v>27</v>
      </c>
      <c r="B39" s="8" t="s">
        <v>28</v>
      </c>
      <c r="C39" s="41">
        <v>27634973</v>
      </c>
      <c r="D39" s="35">
        <f>D40+D45</f>
        <v>6721000</v>
      </c>
      <c r="E39" s="35">
        <f>E40+E45</f>
        <v>7375641.6600000001</v>
      </c>
      <c r="F39" s="36">
        <f>F40+F45</f>
        <v>654435.88000000024</v>
      </c>
      <c r="G39" s="50">
        <f t="shared" si="2"/>
        <v>109.74024192828449</v>
      </c>
    </row>
    <row r="40" spans="1:7" ht="67.5" customHeight="1" x14ac:dyDescent="0.2">
      <c r="A40" s="6" t="s">
        <v>29</v>
      </c>
      <c r="B40" s="8" t="s">
        <v>30</v>
      </c>
      <c r="C40" s="43">
        <v>23335013</v>
      </c>
      <c r="D40" s="35">
        <f>D41+D42+D43+D44</f>
        <v>5451000</v>
      </c>
      <c r="E40" s="35">
        <f>E41+E42+E43+E44</f>
        <v>6024823.2800000003</v>
      </c>
      <c r="F40" s="36">
        <f>F41+F42+F43</f>
        <v>573617.50000000035</v>
      </c>
      <c r="G40" s="50">
        <f t="shared" si="2"/>
        <v>110.52693597505045</v>
      </c>
    </row>
    <row r="41" spans="1:7" ht="65.25" customHeight="1" x14ac:dyDescent="0.2">
      <c r="A41" s="3" t="s">
        <v>31</v>
      </c>
      <c r="B41" s="4" t="s">
        <v>32</v>
      </c>
      <c r="C41" s="40">
        <v>11900000</v>
      </c>
      <c r="D41" s="36">
        <v>3150000</v>
      </c>
      <c r="E41" s="36">
        <v>3164768.72</v>
      </c>
      <c r="F41" s="36">
        <f>E41-D41</f>
        <v>14768.720000000205</v>
      </c>
      <c r="G41" s="50">
        <f t="shared" si="2"/>
        <v>100.46884825396828</v>
      </c>
    </row>
    <row r="42" spans="1:7" ht="66.75" customHeight="1" x14ac:dyDescent="0.2">
      <c r="A42" s="3" t="s">
        <v>33</v>
      </c>
      <c r="B42" s="4" t="s">
        <v>34</v>
      </c>
      <c r="C42" s="44">
        <v>435013</v>
      </c>
      <c r="D42" s="36">
        <v>109000</v>
      </c>
      <c r="E42" s="36">
        <v>193230.6</v>
      </c>
      <c r="F42" s="36">
        <f>E42-D42</f>
        <v>84230.6</v>
      </c>
      <c r="G42" s="50">
        <f t="shared" si="2"/>
        <v>177.27577981651376</v>
      </c>
    </row>
    <row r="43" spans="1:7" ht="41.25" customHeight="1" x14ac:dyDescent="0.2">
      <c r="A43" s="3" t="s">
        <v>87</v>
      </c>
      <c r="B43" s="4" t="s">
        <v>89</v>
      </c>
      <c r="C43" s="40">
        <v>11000000</v>
      </c>
      <c r="D43" s="36">
        <v>2192000</v>
      </c>
      <c r="E43" s="36">
        <v>2666618.1800000002</v>
      </c>
      <c r="F43" s="36">
        <f>E43-D43</f>
        <v>474618.18000000017</v>
      </c>
      <c r="G43" s="50">
        <f t="shared" si="2"/>
        <v>121.65228923357665</v>
      </c>
    </row>
    <row r="44" spans="1:7" ht="30.75" customHeight="1" x14ac:dyDescent="0.2">
      <c r="A44" s="3" t="s">
        <v>139</v>
      </c>
      <c r="B44" s="4" t="s">
        <v>140</v>
      </c>
      <c r="C44" s="40"/>
      <c r="D44" s="36"/>
      <c r="E44" s="36">
        <v>205.78</v>
      </c>
      <c r="F44" s="36">
        <f>E44-D44</f>
        <v>205.78</v>
      </c>
      <c r="G44" s="50"/>
    </row>
    <row r="45" spans="1:7" ht="69.75" customHeight="1" x14ac:dyDescent="0.2">
      <c r="A45" s="6" t="s">
        <v>35</v>
      </c>
      <c r="B45" s="8" t="s">
        <v>36</v>
      </c>
      <c r="C45" s="43">
        <v>4299960</v>
      </c>
      <c r="D45" s="35">
        <f>D46+D47</f>
        <v>1270000</v>
      </c>
      <c r="E45" s="35">
        <f>E46+E47</f>
        <v>1350818.38</v>
      </c>
      <c r="F45" s="36">
        <f>F46+F47</f>
        <v>80818.379999999888</v>
      </c>
      <c r="G45" s="50">
        <f t="shared" si="2"/>
        <v>106.36365196850393</v>
      </c>
    </row>
    <row r="46" spans="1:7" ht="66.75" customHeight="1" x14ac:dyDescent="0.2">
      <c r="A46" s="3" t="s">
        <v>37</v>
      </c>
      <c r="B46" s="4" t="s">
        <v>38</v>
      </c>
      <c r="C46" s="40">
        <v>4294560</v>
      </c>
      <c r="D46" s="36">
        <v>1270000</v>
      </c>
      <c r="E46" s="36">
        <v>1350818.38</v>
      </c>
      <c r="F46" s="36">
        <f>E46-D46</f>
        <v>80818.379999999888</v>
      </c>
      <c r="G46" s="50">
        <f t="shared" si="2"/>
        <v>106.36365196850393</v>
      </c>
    </row>
    <row r="47" spans="1:7" ht="18" customHeight="1" x14ac:dyDescent="0.2">
      <c r="A47" s="10" t="s">
        <v>84</v>
      </c>
      <c r="B47" s="11" t="s">
        <v>86</v>
      </c>
      <c r="C47" s="40">
        <v>5400</v>
      </c>
      <c r="D47" s="36">
        <v>0</v>
      </c>
      <c r="E47" s="36">
        <v>0</v>
      </c>
      <c r="F47" s="36">
        <f>E47-D47</f>
        <v>0</v>
      </c>
      <c r="G47" s="50"/>
    </row>
    <row r="48" spans="1:7" ht="26.25" customHeight="1" x14ac:dyDescent="0.2">
      <c r="A48" s="6" t="s">
        <v>39</v>
      </c>
      <c r="B48" s="8" t="s">
        <v>40</v>
      </c>
      <c r="C48" s="39">
        <v>12160550</v>
      </c>
      <c r="D48" s="35">
        <f t="shared" ref="D48:F49" si="6">D49</f>
        <v>2680000</v>
      </c>
      <c r="E48" s="35">
        <f t="shared" si="6"/>
        <v>921662.89</v>
      </c>
      <c r="F48" s="36">
        <f t="shared" si="6"/>
        <v>-1758337.1099999999</v>
      </c>
      <c r="G48" s="50">
        <f t="shared" si="2"/>
        <v>34.39040634328358</v>
      </c>
    </row>
    <row r="49" spans="1:7" ht="16.5" customHeight="1" x14ac:dyDescent="0.2">
      <c r="A49" s="6" t="s">
        <v>41</v>
      </c>
      <c r="B49" s="8" t="s">
        <v>42</v>
      </c>
      <c r="C49" s="39">
        <v>12160550</v>
      </c>
      <c r="D49" s="35">
        <f t="shared" si="6"/>
        <v>2680000</v>
      </c>
      <c r="E49" s="35">
        <f t="shared" si="6"/>
        <v>921662.89</v>
      </c>
      <c r="F49" s="36">
        <f t="shared" si="6"/>
        <v>-1758337.1099999999</v>
      </c>
      <c r="G49" s="50">
        <f t="shared" si="2"/>
        <v>34.39040634328358</v>
      </c>
    </row>
    <row r="50" spans="1:7" ht="28.9" customHeight="1" x14ac:dyDescent="0.2">
      <c r="A50" s="3" t="s">
        <v>43</v>
      </c>
      <c r="B50" s="4" t="s">
        <v>44</v>
      </c>
      <c r="C50" s="40">
        <v>12160550</v>
      </c>
      <c r="D50" s="36">
        <v>2680000</v>
      </c>
      <c r="E50" s="36">
        <v>921662.89</v>
      </c>
      <c r="F50" s="36">
        <f>E50-D50</f>
        <v>-1758337.1099999999</v>
      </c>
      <c r="G50" s="50">
        <f t="shared" si="2"/>
        <v>34.39040634328358</v>
      </c>
    </row>
    <row r="51" spans="1:7" ht="29.25" customHeight="1" x14ac:dyDescent="0.2">
      <c r="A51" s="6" t="s">
        <v>45</v>
      </c>
      <c r="B51" s="8" t="s">
        <v>46</v>
      </c>
      <c r="C51" s="39">
        <f>C52+C53+C55+C56</f>
        <v>6133225.2000000002</v>
      </c>
      <c r="D51" s="39">
        <f>D53+D52+D55+D56</f>
        <v>2813398.4</v>
      </c>
      <c r="E51" s="39">
        <f>E53+E52+E55+E56</f>
        <v>2668859.02</v>
      </c>
      <c r="F51" s="36">
        <f>F53+F52+F55+F56</f>
        <v>-144539.37999999995</v>
      </c>
      <c r="G51" s="50">
        <f t="shared" si="2"/>
        <v>94.862463133554073</v>
      </c>
    </row>
    <row r="52" spans="1:7" ht="29.25" customHeight="1" x14ac:dyDescent="0.2">
      <c r="A52" s="3" t="s">
        <v>105</v>
      </c>
      <c r="B52" s="8" t="s">
        <v>106</v>
      </c>
      <c r="C52" s="46">
        <f>3978995.2+459000</f>
        <v>4437995.2</v>
      </c>
      <c r="D52" s="36">
        <v>2233885.0699999998</v>
      </c>
      <c r="E52" s="36">
        <v>2485673.4</v>
      </c>
      <c r="F52" s="36">
        <f>E52-D52</f>
        <v>251788.33000000007</v>
      </c>
      <c r="G52" s="50">
        <f t="shared" si="2"/>
        <v>111.27131979086104</v>
      </c>
    </row>
    <row r="53" spans="1:7" ht="57" customHeight="1" x14ac:dyDescent="0.2">
      <c r="A53" s="6" t="s">
        <v>47</v>
      </c>
      <c r="B53" s="8" t="s">
        <v>48</v>
      </c>
      <c r="C53" s="39">
        <v>600000</v>
      </c>
      <c r="D53" s="35">
        <f>D54</f>
        <v>110000</v>
      </c>
      <c r="E53" s="35">
        <f>E54</f>
        <v>97142.29</v>
      </c>
      <c r="F53" s="36">
        <f>F54</f>
        <v>-12857.710000000006</v>
      </c>
      <c r="G53" s="50">
        <f t="shared" si="2"/>
        <v>88.311172727272719</v>
      </c>
    </row>
    <row r="54" spans="1:7" ht="44.25" customHeight="1" x14ac:dyDescent="0.2">
      <c r="A54" s="3" t="s">
        <v>49</v>
      </c>
      <c r="B54" s="4" t="s">
        <v>50</v>
      </c>
      <c r="C54" s="40">
        <v>600000</v>
      </c>
      <c r="D54" s="36">
        <v>110000</v>
      </c>
      <c r="E54" s="36">
        <v>97142.29</v>
      </c>
      <c r="F54" s="36">
        <f>E54-D54</f>
        <v>-12857.710000000006</v>
      </c>
      <c r="G54" s="50">
        <f t="shared" si="2"/>
        <v>88.311172727272719</v>
      </c>
    </row>
    <row r="55" spans="1:7" ht="28.5" customHeight="1" x14ac:dyDescent="0.2">
      <c r="A55" s="3" t="s">
        <v>107</v>
      </c>
      <c r="B55" s="4" t="s">
        <v>108</v>
      </c>
      <c r="C55" s="40">
        <v>1095230</v>
      </c>
      <c r="D55" s="36">
        <v>469513.33</v>
      </c>
      <c r="E55" s="36">
        <v>65400</v>
      </c>
      <c r="F55" s="36">
        <f>E55-D55</f>
        <v>-404113.33</v>
      </c>
      <c r="G55" s="50">
        <f t="shared" si="2"/>
        <v>13.929316980201605</v>
      </c>
    </row>
    <row r="56" spans="1:7" ht="28.5" customHeight="1" x14ac:dyDescent="0.2">
      <c r="A56" s="3" t="s">
        <v>137</v>
      </c>
      <c r="B56" s="4" t="s">
        <v>138</v>
      </c>
      <c r="C56" s="40"/>
      <c r="D56" s="36">
        <v>0</v>
      </c>
      <c r="E56" s="36">
        <v>20643.330000000002</v>
      </c>
      <c r="F56" s="36">
        <f>E56-D56</f>
        <v>20643.330000000002</v>
      </c>
      <c r="G56" s="50" t="e">
        <f t="shared" si="2"/>
        <v>#DIV/0!</v>
      </c>
    </row>
    <row r="57" spans="1:7" ht="15" customHeight="1" x14ac:dyDescent="0.2">
      <c r="A57" s="3" t="s">
        <v>141</v>
      </c>
      <c r="B57" s="48" t="s">
        <v>143</v>
      </c>
      <c r="C57" s="40"/>
      <c r="D57" s="36"/>
      <c r="E57" s="36">
        <v>41121.56</v>
      </c>
      <c r="F57" s="36">
        <f t="shared" ref="F57:F58" si="7">C57+D57</f>
        <v>0</v>
      </c>
      <c r="G57" s="50"/>
    </row>
    <row r="58" spans="1:7" ht="16.5" customHeight="1" x14ac:dyDescent="0.2">
      <c r="A58" s="3" t="s">
        <v>142</v>
      </c>
      <c r="B58" s="48" t="s">
        <v>144</v>
      </c>
      <c r="C58" s="40"/>
      <c r="D58" s="36"/>
      <c r="E58" s="36">
        <v>48078.34</v>
      </c>
      <c r="F58" s="36">
        <f t="shared" si="7"/>
        <v>0</v>
      </c>
      <c r="G58" s="50"/>
    </row>
    <row r="59" spans="1:7" ht="18" customHeight="1" x14ac:dyDescent="0.2">
      <c r="A59" s="6" t="s">
        <v>51</v>
      </c>
      <c r="B59" s="8" t="s">
        <v>52</v>
      </c>
      <c r="C59" s="39">
        <v>217100</v>
      </c>
      <c r="D59" s="35">
        <f t="shared" ref="D59:F60" si="8">D60</f>
        <v>45000</v>
      </c>
      <c r="E59" s="35">
        <f t="shared" si="8"/>
        <v>89606.86</v>
      </c>
      <c r="F59" s="36">
        <f t="shared" si="8"/>
        <v>44606.86</v>
      </c>
      <c r="G59" s="50">
        <f t="shared" si="2"/>
        <v>199.12635555555556</v>
      </c>
    </row>
    <row r="60" spans="1:7" ht="18.75" customHeight="1" x14ac:dyDescent="0.2">
      <c r="A60" s="6" t="s">
        <v>53</v>
      </c>
      <c r="B60" s="8" t="s">
        <v>54</v>
      </c>
      <c r="C60" s="39">
        <v>217100</v>
      </c>
      <c r="D60" s="35">
        <f t="shared" si="8"/>
        <v>45000</v>
      </c>
      <c r="E60" s="35">
        <f t="shared" si="8"/>
        <v>89606.86</v>
      </c>
      <c r="F60" s="36">
        <f t="shared" si="8"/>
        <v>44606.86</v>
      </c>
      <c r="G60" s="50">
        <f t="shared" si="2"/>
        <v>199.12635555555556</v>
      </c>
    </row>
    <row r="61" spans="1:7" ht="19.5" customHeight="1" x14ac:dyDescent="0.2">
      <c r="A61" s="3" t="s">
        <v>55</v>
      </c>
      <c r="B61" s="4" t="s">
        <v>56</v>
      </c>
      <c r="C61" s="36">
        <v>217100</v>
      </c>
      <c r="D61" s="36">
        <v>45000</v>
      </c>
      <c r="E61" s="36">
        <v>89606.86</v>
      </c>
      <c r="F61" s="36">
        <f>E61-D61</f>
        <v>44606.86</v>
      </c>
      <c r="G61" s="50">
        <f t="shared" si="2"/>
        <v>199.12635555555556</v>
      </c>
    </row>
    <row r="62" spans="1:7" ht="21" customHeight="1" x14ac:dyDescent="0.2">
      <c r="A62" s="6" t="s">
        <v>0</v>
      </c>
      <c r="B62" s="22" t="s">
        <v>57</v>
      </c>
      <c r="C62" s="45">
        <f>85035906.45+17039990+1500000</f>
        <v>103575896.45</v>
      </c>
      <c r="D62" s="35">
        <f>D63+D71+D74+D75</f>
        <v>15582106.869999999</v>
      </c>
      <c r="E62" s="35">
        <f>E63+E71+E74+E75</f>
        <v>15570965.23</v>
      </c>
      <c r="F62" s="35">
        <f>F63+F71+F74+F75</f>
        <v>-289541.64000000095</v>
      </c>
      <c r="G62" s="50">
        <f t="shared" si="2"/>
        <v>99.928497217398444</v>
      </c>
    </row>
    <row r="63" spans="1:7" ht="40.5" customHeight="1" x14ac:dyDescent="0.2">
      <c r="A63" s="6" t="s">
        <v>58</v>
      </c>
      <c r="B63" s="8" t="s">
        <v>59</v>
      </c>
      <c r="C63" s="41">
        <f>36675106.45+17039990</f>
        <v>53715096.450000003</v>
      </c>
      <c r="D63" s="35">
        <f>D64+D69+D65+D68+D70+D67+D66</f>
        <v>15721306.869999999</v>
      </c>
      <c r="E63" s="35">
        <f>E64+E69+E65+E68+E70+E67+E66</f>
        <v>15710165.23</v>
      </c>
      <c r="F63" s="35">
        <f>F64+F69+F65+F68+F70+F67+F66</f>
        <v>-11141.64</v>
      </c>
      <c r="G63" s="50">
        <f t="shared" si="2"/>
        <v>99.929130319176835</v>
      </c>
    </row>
    <row r="64" spans="1:7" ht="28.5" customHeight="1" x14ac:dyDescent="0.2">
      <c r="A64" s="3" t="s">
        <v>126</v>
      </c>
      <c r="B64" s="4" t="s">
        <v>60</v>
      </c>
      <c r="C64" s="36">
        <v>8488993.6999999993</v>
      </c>
      <c r="D64" s="36"/>
      <c r="E64" s="36"/>
      <c r="F64" s="36"/>
      <c r="G64" s="50"/>
    </row>
    <row r="65" spans="1:7" ht="56.25" hidden="1" customHeight="1" x14ac:dyDescent="0.2">
      <c r="A65" s="3" t="s">
        <v>79</v>
      </c>
      <c r="B65" s="4" t="s">
        <v>80</v>
      </c>
      <c r="C65" s="36">
        <v>0</v>
      </c>
      <c r="D65" s="36">
        <v>0</v>
      </c>
      <c r="E65" s="36"/>
      <c r="F65" s="36">
        <f t="shared" ref="F65" si="9">C65+D65</f>
        <v>0</v>
      </c>
      <c r="G65" s="50"/>
    </row>
    <row r="66" spans="1:7" ht="56.25" customHeight="1" x14ac:dyDescent="0.2">
      <c r="A66" s="3" t="s">
        <v>125</v>
      </c>
      <c r="B66" s="4" t="s">
        <v>124</v>
      </c>
      <c r="C66" s="36">
        <v>7295700</v>
      </c>
      <c r="D66" s="36"/>
      <c r="E66" s="36"/>
      <c r="F66" s="36"/>
      <c r="G66" s="50"/>
    </row>
    <row r="67" spans="1:7" ht="28.5" customHeight="1" x14ac:dyDescent="0.2">
      <c r="A67" s="3" t="s">
        <v>112</v>
      </c>
      <c r="B67" s="4" t="s">
        <v>113</v>
      </c>
      <c r="C67" s="36">
        <v>100000</v>
      </c>
      <c r="D67" s="36">
        <v>100000</v>
      </c>
      <c r="E67" s="36">
        <v>100000</v>
      </c>
      <c r="F67" s="36">
        <f>E67-D67</f>
        <v>0</v>
      </c>
      <c r="G67" s="50">
        <f t="shared" si="2"/>
        <v>100</v>
      </c>
    </row>
    <row r="68" spans="1:7" ht="29.25" customHeight="1" x14ac:dyDescent="0.2">
      <c r="A68" s="3" t="s">
        <v>81</v>
      </c>
      <c r="B68" s="4" t="s">
        <v>82</v>
      </c>
      <c r="C68" s="36">
        <v>133700</v>
      </c>
      <c r="D68" s="36">
        <f>C68/4</f>
        <v>33425</v>
      </c>
      <c r="E68" s="36">
        <v>22283.360000000001</v>
      </c>
      <c r="F68" s="36">
        <f>E68-D68</f>
        <v>-11141.64</v>
      </c>
      <c r="G68" s="50">
        <f t="shared" si="2"/>
        <v>66.666746447270015</v>
      </c>
    </row>
    <row r="69" spans="1:7" ht="43.35" customHeight="1" x14ac:dyDescent="0.2">
      <c r="A69" s="3" t="s">
        <v>127</v>
      </c>
      <c r="B69" s="4" t="s">
        <v>78</v>
      </c>
      <c r="C69" s="36">
        <v>5733600</v>
      </c>
      <c r="D69" s="36">
        <v>664769.12</v>
      </c>
      <c r="E69" s="36">
        <v>664769.12</v>
      </c>
      <c r="F69" s="36">
        <f>E69-D69</f>
        <v>0</v>
      </c>
      <c r="G69" s="50">
        <f t="shared" si="2"/>
        <v>100</v>
      </c>
    </row>
    <row r="70" spans="1:7" ht="56.25" customHeight="1" x14ac:dyDescent="0.2">
      <c r="A70" s="3" t="s">
        <v>114</v>
      </c>
      <c r="B70" s="4" t="s">
        <v>83</v>
      </c>
      <c r="C70" s="36">
        <f>14923112.75+17039990</f>
        <v>31963102.75</v>
      </c>
      <c r="D70" s="36">
        <v>14923112.75</v>
      </c>
      <c r="E70" s="36">
        <v>14923112.75</v>
      </c>
      <c r="F70" s="36">
        <f>E70-D70</f>
        <v>0</v>
      </c>
      <c r="G70" s="50">
        <f t="shared" si="2"/>
        <v>100</v>
      </c>
    </row>
    <row r="71" spans="1:7" ht="17.25" customHeight="1" x14ac:dyDescent="0.2">
      <c r="A71" s="6" t="s">
        <v>61</v>
      </c>
      <c r="B71" s="8" t="s">
        <v>62</v>
      </c>
      <c r="C71" s="41">
        <v>50000000</v>
      </c>
      <c r="D71" s="36">
        <f>D72+D73</f>
        <v>0</v>
      </c>
      <c r="E71" s="36"/>
      <c r="F71" s="36">
        <f>F72+F73</f>
        <v>0</v>
      </c>
      <c r="G71" s="50"/>
    </row>
    <row r="72" spans="1:7" ht="28.9" customHeight="1" x14ac:dyDescent="0.2">
      <c r="A72" s="6" t="s">
        <v>63</v>
      </c>
      <c r="B72" s="8" t="s">
        <v>85</v>
      </c>
      <c r="C72" s="41">
        <v>0</v>
      </c>
      <c r="D72" s="36">
        <v>0</v>
      </c>
      <c r="E72" s="36"/>
      <c r="F72" s="36">
        <v>0</v>
      </c>
      <c r="G72" s="50"/>
    </row>
    <row r="73" spans="1:7" ht="28.9" customHeight="1" x14ac:dyDescent="0.2">
      <c r="A73" s="3" t="s">
        <v>99</v>
      </c>
      <c r="B73" s="4" t="s">
        <v>64</v>
      </c>
      <c r="C73" s="36">
        <v>50000000</v>
      </c>
      <c r="D73" s="36"/>
      <c r="E73" s="36"/>
      <c r="F73" s="36"/>
      <c r="G73" s="50"/>
    </row>
    <row r="74" spans="1:7" ht="43.5" customHeight="1" x14ac:dyDescent="0.2">
      <c r="A74" s="3" t="s">
        <v>120</v>
      </c>
      <c r="B74" s="4" t="s">
        <v>121</v>
      </c>
      <c r="C74" s="36">
        <v>-139200.00000000093</v>
      </c>
      <c r="D74" s="36">
        <v>-139200</v>
      </c>
      <c r="E74" s="36">
        <v>-139200</v>
      </c>
      <c r="F74" s="36">
        <f>C74+D74</f>
        <v>-278400.00000000093</v>
      </c>
      <c r="G74" s="50">
        <f t="shared" si="2"/>
        <v>100</v>
      </c>
    </row>
    <row r="75" spans="1:7" ht="28.9" customHeight="1" x14ac:dyDescent="0.2">
      <c r="A75" s="3" t="s">
        <v>122</v>
      </c>
      <c r="B75" s="4" t="s">
        <v>123</v>
      </c>
      <c r="C75" s="36">
        <f>-1500000+1500000</f>
        <v>0</v>
      </c>
      <c r="D75" s="36"/>
      <c r="E75" s="36"/>
      <c r="F75" s="36">
        <f>C75+D75</f>
        <v>0</v>
      </c>
      <c r="G75" s="50"/>
    </row>
    <row r="76" spans="1:7" ht="21.6" customHeight="1" x14ac:dyDescent="0.2">
      <c r="A76" s="51" t="s">
        <v>65</v>
      </c>
      <c r="B76" s="51"/>
      <c r="C76" s="34">
        <f>371864424.65+18998990</f>
        <v>390863414.64999998</v>
      </c>
      <c r="D76" s="36">
        <f>D8+D38+D62</f>
        <v>86989575.270000011</v>
      </c>
      <c r="E76" s="36">
        <f>E8+E38+E62</f>
        <v>77188147.589999989</v>
      </c>
      <c r="F76" s="36">
        <f>F8+F38+F62</f>
        <v>-10184031.659999998</v>
      </c>
      <c r="G76" s="50">
        <f t="shared" si="2"/>
        <v>88.732641066957569</v>
      </c>
    </row>
    <row r="77" spans="1:7" x14ac:dyDescent="0.2">
      <c r="C77" s="7">
        <f>C69+C68+C61+C55+C54+C52+C47+C50+C46+C43+C42+C41+C37+C33+C31+C29+C25+C24+C23+C22+C21+C20+C19+C18+C14+C13+C12+C11+C28+C67+C70</f>
        <v>325217920.94999999</v>
      </c>
      <c r="D77" s="7">
        <f>D69+D68+D61+D55+D54+D52+D47+D50+D46+D43+D42+D41+D37+D33+D31+D29+D25+D24+D23+D22+D21+D20+D19+D18+D14+D13+D12+D11+D28+D67+D70+D62</f>
        <v>102710882.14</v>
      </c>
      <c r="F77" s="7">
        <f>C76+D76</f>
        <v>477852989.91999996</v>
      </c>
    </row>
    <row r="78" spans="1:7" x14ac:dyDescent="0.2">
      <c r="C78" s="7">
        <f>C76-C77</f>
        <v>65645493.699999988</v>
      </c>
    </row>
    <row r="79" spans="1:7" x14ac:dyDescent="0.2">
      <c r="E79" s="7">
        <f>77188147.59-E76</f>
        <v>0</v>
      </c>
    </row>
  </sheetData>
  <mergeCells count="4">
    <mergeCell ref="A76:B76"/>
    <mergeCell ref="D1:F1"/>
    <mergeCell ref="D2:F2"/>
    <mergeCell ref="A4:F4"/>
  </mergeCells>
  <phoneticPr fontId="23" type="noConversion"/>
  <pageMargins left="1.1811023622047245" right="0" top="0.39370078740157483" bottom="0.39370078740157483" header="0.31496062992125984" footer="0.31496062992125984"/>
  <pageSetup paperSize="9" scale="51" orientation="portrait" r:id="rId1"/>
  <headerFooter>
    <oddFooter>&amp;C&amp;P из &amp;N</oddFooter>
  </headerFooter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view="pageBreakPreview" zoomScaleNormal="100" zoomScaleSheetLayoutView="100" workbookViewId="0">
      <selection activeCell="C2" sqref="C2:D2"/>
    </sheetView>
  </sheetViews>
  <sheetFormatPr defaultRowHeight="12.75" x14ac:dyDescent="0.2"/>
  <cols>
    <col min="1" max="1" width="34.5" customWidth="1"/>
    <col min="2" max="2" width="62" customWidth="1"/>
    <col min="3" max="3" width="31.5" customWidth="1"/>
    <col min="4" max="4" width="27.83203125" customWidth="1"/>
    <col min="5" max="5" width="20.33203125" customWidth="1"/>
  </cols>
  <sheetData>
    <row r="1" spans="1:6" x14ac:dyDescent="0.2">
      <c r="A1" t="s">
        <v>0</v>
      </c>
    </row>
    <row r="2" spans="1:6" ht="39.75" customHeight="1" x14ac:dyDescent="0.2">
      <c r="C2" s="54" t="s">
        <v>128</v>
      </c>
      <c r="D2" s="54"/>
      <c r="E2" s="31"/>
      <c r="F2" s="31"/>
    </row>
    <row r="3" spans="1:6" ht="20.25" customHeight="1" x14ac:dyDescent="0.2">
      <c r="A3" s="1"/>
      <c r="B3" s="1"/>
      <c r="C3" s="32"/>
      <c r="D3" s="32"/>
    </row>
    <row r="4" spans="1:6" ht="39.950000000000003" customHeight="1" x14ac:dyDescent="0.2">
      <c r="A4" s="53" t="s">
        <v>109</v>
      </c>
      <c r="B4" s="53"/>
      <c r="C4" s="53"/>
    </row>
    <row r="5" spans="1:6" ht="21.6" customHeight="1" x14ac:dyDescent="0.2">
      <c r="A5" s="2" t="s">
        <v>0</v>
      </c>
      <c r="B5" s="2" t="s">
        <v>0</v>
      </c>
      <c r="C5" s="2"/>
      <c r="D5" s="1" t="s">
        <v>110</v>
      </c>
    </row>
    <row r="6" spans="1:6" ht="41.25" customHeight="1" x14ac:dyDescent="0.2">
      <c r="A6" s="5" t="s">
        <v>1</v>
      </c>
      <c r="B6" s="5" t="s">
        <v>2</v>
      </c>
      <c r="C6" s="5" t="s">
        <v>88</v>
      </c>
      <c r="D6" s="5" t="s">
        <v>104</v>
      </c>
    </row>
    <row r="7" spans="1:6" ht="28.9" customHeight="1" x14ac:dyDescent="0.2">
      <c r="A7" s="6" t="s">
        <v>0</v>
      </c>
      <c r="B7" s="8" t="s">
        <v>3</v>
      </c>
      <c r="C7" s="24">
        <f>C8+C37</f>
        <v>300432733</v>
      </c>
      <c r="D7" s="24">
        <f>D8+D37</f>
        <v>318260733</v>
      </c>
    </row>
    <row r="8" spans="1:6" ht="18.75" customHeight="1" x14ac:dyDescent="0.2">
      <c r="A8" s="8" t="s">
        <v>0</v>
      </c>
      <c r="B8" s="22" t="s">
        <v>4</v>
      </c>
      <c r="C8" s="19">
        <f>C9+C15+C25+C34</f>
        <v>258849670</v>
      </c>
      <c r="D8" s="19">
        <f>D9+D15+D25+D34</f>
        <v>276677670</v>
      </c>
    </row>
    <row r="9" spans="1:6" ht="18" customHeight="1" x14ac:dyDescent="0.2">
      <c r="A9" s="6" t="s">
        <v>5</v>
      </c>
      <c r="B9" s="9" t="s">
        <v>6</v>
      </c>
      <c r="C9" s="13">
        <f t="shared" ref="C9:D9" si="0">C10</f>
        <v>226294000</v>
      </c>
      <c r="D9" s="13">
        <f t="shared" si="0"/>
        <v>244374000</v>
      </c>
    </row>
    <row r="10" spans="1:6" ht="28.9" customHeight="1" x14ac:dyDescent="0.2">
      <c r="A10" s="6" t="s">
        <v>7</v>
      </c>
      <c r="B10" s="8" t="s">
        <v>8</v>
      </c>
      <c r="C10" s="14">
        <f>C11+C12+C13+C14</f>
        <v>226294000</v>
      </c>
      <c r="D10" s="14">
        <f>D11+D12+D13+D14</f>
        <v>244374000</v>
      </c>
    </row>
    <row r="11" spans="1:6" ht="68.25" customHeight="1" x14ac:dyDescent="0.2">
      <c r="A11" s="3" t="s">
        <v>94</v>
      </c>
      <c r="B11" s="25" t="s">
        <v>90</v>
      </c>
      <c r="C11" s="15">
        <f>193834000+25555000+5008000</f>
        <v>224397000</v>
      </c>
      <c r="D11" s="15">
        <f>193834000*1.04+30781760+10032000</f>
        <v>242401120</v>
      </c>
    </row>
    <row r="12" spans="1:6" ht="99.75" customHeight="1" x14ac:dyDescent="0.2">
      <c r="A12" s="3" t="s">
        <v>95</v>
      </c>
      <c r="B12" s="26" t="s">
        <v>92</v>
      </c>
      <c r="C12" s="15">
        <v>432500</v>
      </c>
      <c r="D12" s="15">
        <f>432500*1.04</f>
        <v>449800</v>
      </c>
    </row>
    <row r="13" spans="1:6" ht="29.25" customHeight="1" x14ac:dyDescent="0.2">
      <c r="A13" s="3" t="s">
        <v>96</v>
      </c>
      <c r="B13" s="26" t="s">
        <v>93</v>
      </c>
      <c r="C13" s="15">
        <v>353100</v>
      </c>
      <c r="D13" s="15">
        <f>353100*1.04</f>
        <v>367224</v>
      </c>
    </row>
    <row r="14" spans="1:6" ht="92.25" customHeight="1" x14ac:dyDescent="0.2">
      <c r="A14" s="3" t="s">
        <v>97</v>
      </c>
      <c r="B14" s="27" t="s">
        <v>91</v>
      </c>
      <c r="C14" s="15">
        <v>1111400</v>
      </c>
      <c r="D14" s="15">
        <f>1111400*1.04</f>
        <v>1155856</v>
      </c>
    </row>
    <row r="15" spans="1:6" ht="44.25" customHeight="1" x14ac:dyDescent="0.2">
      <c r="A15" s="6" t="s">
        <v>9</v>
      </c>
      <c r="B15" s="8" t="s">
        <v>10</v>
      </c>
      <c r="C15" s="14">
        <f>C16</f>
        <v>1050000</v>
      </c>
      <c r="D15" s="14">
        <f>D16</f>
        <v>798000</v>
      </c>
    </row>
    <row r="16" spans="1:6" ht="39.75" customHeight="1" x14ac:dyDescent="0.2">
      <c r="A16" s="3" t="s">
        <v>115</v>
      </c>
      <c r="B16" s="4" t="s">
        <v>10</v>
      </c>
      <c r="C16" s="15">
        <f t="shared" ref="C16:D16" si="1">C17+C18+C19+C20</f>
        <v>1050000</v>
      </c>
      <c r="D16" s="15">
        <f t="shared" si="1"/>
        <v>798000</v>
      </c>
    </row>
    <row r="17" spans="1:4" ht="57" customHeight="1" x14ac:dyDescent="0.2">
      <c r="A17" s="3" t="s">
        <v>116</v>
      </c>
      <c r="B17" s="4" t="s">
        <v>66</v>
      </c>
      <c r="C17" s="15">
        <v>546000</v>
      </c>
      <c r="D17" s="15">
        <v>416000</v>
      </c>
    </row>
    <row r="18" spans="1:4" ht="69.75" customHeight="1" x14ac:dyDescent="0.2">
      <c r="A18" s="3" t="s">
        <v>117</v>
      </c>
      <c r="B18" s="4" t="s">
        <v>67</v>
      </c>
      <c r="C18" s="15">
        <v>3000</v>
      </c>
      <c r="D18" s="15">
        <v>2000</v>
      </c>
    </row>
    <row r="19" spans="1:4" ht="62.25" customHeight="1" x14ac:dyDescent="0.2">
      <c r="A19" s="3" t="s">
        <v>118</v>
      </c>
      <c r="B19" s="28" t="s">
        <v>68</v>
      </c>
      <c r="C19" s="15">
        <v>569000</v>
      </c>
      <c r="D19" s="15">
        <v>433000</v>
      </c>
    </row>
    <row r="20" spans="1:4" ht="62.25" customHeight="1" x14ac:dyDescent="0.2">
      <c r="A20" s="3" t="s">
        <v>119</v>
      </c>
      <c r="B20" s="28" t="s">
        <v>69</v>
      </c>
      <c r="C20" s="15">
        <v>-68000</v>
      </c>
      <c r="D20" s="15">
        <v>-53000</v>
      </c>
    </row>
    <row r="21" spans="1:4" ht="52.5" hidden="1" customHeight="1" x14ac:dyDescent="0.2">
      <c r="A21" s="3" t="s">
        <v>100</v>
      </c>
      <c r="B21" s="4" t="s">
        <v>66</v>
      </c>
      <c r="C21" s="15"/>
      <c r="D21" s="15"/>
    </row>
    <row r="22" spans="1:4" ht="52.5" hidden="1" customHeight="1" x14ac:dyDescent="0.2">
      <c r="A22" s="3" t="s">
        <v>101</v>
      </c>
      <c r="B22" s="4" t="s">
        <v>67</v>
      </c>
      <c r="C22" s="15"/>
      <c r="D22" s="15"/>
    </row>
    <row r="23" spans="1:4" ht="52.5" hidden="1" customHeight="1" x14ac:dyDescent="0.2">
      <c r="A23" s="3" t="s">
        <v>102</v>
      </c>
      <c r="B23" s="28" t="s">
        <v>68</v>
      </c>
      <c r="C23" s="15"/>
      <c r="D23" s="15"/>
    </row>
    <row r="24" spans="1:4" ht="52.5" hidden="1" customHeight="1" x14ac:dyDescent="0.2">
      <c r="A24" s="3" t="s">
        <v>103</v>
      </c>
      <c r="B24" s="28" t="s">
        <v>69</v>
      </c>
      <c r="C24" s="15"/>
      <c r="D24" s="15"/>
    </row>
    <row r="25" spans="1:4" ht="21" customHeight="1" x14ac:dyDescent="0.2">
      <c r="A25" s="6" t="s">
        <v>11</v>
      </c>
      <c r="B25" s="8" t="s">
        <v>12</v>
      </c>
      <c r="C25" s="16">
        <f t="shared" ref="C25:D25" si="2">C26+C29</f>
        <v>31185670</v>
      </c>
      <c r="D25" s="16">
        <f t="shared" si="2"/>
        <v>31185670</v>
      </c>
    </row>
    <row r="26" spans="1:4" ht="18.75" customHeight="1" x14ac:dyDescent="0.2">
      <c r="A26" s="6" t="s">
        <v>13</v>
      </c>
      <c r="B26" s="8" t="s">
        <v>14</v>
      </c>
      <c r="C26" s="14">
        <f t="shared" ref="C26:D26" si="3">C27+C28</f>
        <v>2268000</v>
      </c>
      <c r="D26" s="14">
        <f t="shared" si="3"/>
        <v>2268000</v>
      </c>
    </row>
    <row r="27" spans="1:4" ht="41.25" customHeight="1" x14ac:dyDescent="0.2">
      <c r="A27" s="3" t="s">
        <v>15</v>
      </c>
      <c r="B27" s="4" t="s">
        <v>16</v>
      </c>
      <c r="C27" s="15">
        <v>2218000</v>
      </c>
      <c r="D27" s="15">
        <v>2218000</v>
      </c>
    </row>
    <row r="28" spans="1:4" ht="59.25" customHeight="1" x14ac:dyDescent="0.2">
      <c r="A28" s="3" t="s">
        <v>70</v>
      </c>
      <c r="B28" s="29" t="s">
        <v>71</v>
      </c>
      <c r="C28" s="15">
        <v>50000</v>
      </c>
      <c r="D28" s="15">
        <v>50000</v>
      </c>
    </row>
    <row r="29" spans="1:4" ht="21" customHeight="1" x14ac:dyDescent="0.2">
      <c r="A29" s="6" t="s">
        <v>17</v>
      </c>
      <c r="B29" s="8" t="s">
        <v>18</v>
      </c>
      <c r="C29" s="14">
        <f t="shared" ref="C29:D29" si="4">C30+C31+C33+C32</f>
        <v>28917670</v>
      </c>
      <c r="D29" s="14">
        <f t="shared" si="4"/>
        <v>28917670</v>
      </c>
    </row>
    <row r="30" spans="1:4" ht="30.75" customHeight="1" x14ac:dyDescent="0.2">
      <c r="A30" s="3" t="s">
        <v>98</v>
      </c>
      <c r="B30" s="4" t="s">
        <v>19</v>
      </c>
      <c r="C30" s="17">
        <v>26068970</v>
      </c>
      <c r="D30" s="17">
        <v>26068970</v>
      </c>
    </row>
    <row r="31" spans="1:4" ht="43.5" customHeight="1" x14ac:dyDescent="0.2">
      <c r="A31" s="3" t="s">
        <v>72</v>
      </c>
      <c r="B31" s="29" t="s">
        <v>73</v>
      </c>
      <c r="C31" s="18"/>
      <c r="D31" s="18"/>
    </row>
    <row r="32" spans="1:4" ht="53.25" customHeight="1" x14ac:dyDescent="0.2">
      <c r="A32" s="3" t="s">
        <v>74</v>
      </c>
      <c r="B32" s="29" t="s">
        <v>75</v>
      </c>
      <c r="C32" s="17">
        <v>2848700</v>
      </c>
      <c r="D32" s="17">
        <v>2848700</v>
      </c>
    </row>
    <row r="33" spans="1:5" ht="41.25" customHeight="1" x14ac:dyDescent="0.2">
      <c r="A33" s="3" t="s">
        <v>76</v>
      </c>
      <c r="B33" s="29" t="s">
        <v>77</v>
      </c>
      <c r="C33" s="18"/>
      <c r="D33" s="18"/>
    </row>
    <row r="34" spans="1:5" ht="18.75" customHeight="1" x14ac:dyDescent="0.2">
      <c r="A34" s="6" t="s">
        <v>20</v>
      </c>
      <c r="B34" s="8" t="s">
        <v>21</v>
      </c>
      <c r="C34" s="14">
        <f t="shared" ref="C34:D35" si="5">C35</f>
        <v>320000</v>
      </c>
      <c r="D34" s="14">
        <f t="shared" si="5"/>
        <v>320000</v>
      </c>
    </row>
    <row r="35" spans="1:5" ht="29.25" customHeight="1" x14ac:dyDescent="0.2">
      <c r="A35" s="6" t="s">
        <v>22</v>
      </c>
      <c r="B35" s="8" t="s">
        <v>23</v>
      </c>
      <c r="C35" s="14">
        <f t="shared" si="5"/>
        <v>320000</v>
      </c>
      <c r="D35" s="14">
        <f t="shared" si="5"/>
        <v>320000</v>
      </c>
    </row>
    <row r="36" spans="1:5" ht="68.25" customHeight="1" x14ac:dyDescent="0.2">
      <c r="A36" s="3" t="s">
        <v>24</v>
      </c>
      <c r="B36" s="4" t="s">
        <v>25</v>
      </c>
      <c r="C36" s="15">
        <v>320000</v>
      </c>
      <c r="D36" s="15">
        <v>320000</v>
      </c>
    </row>
    <row r="37" spans="1:5" ht="21" customHeight="1" x14ac:dyDescent="0.2">
      <c r="A37" s="8" t="s">
        <v>0</v>
      </c>
      <c r="B37" s="22" t="s">
        <v>26</v>
      </c>
      <c r="C37" s="19">
        <f>C38+C46+C49+C54</f>
        <v>41583063</v>
      </c>
      <c r="D37" s="19">
        <f>D38+D46+D49+D54</f>
        <v>41583063</v>
      </c>
    </row>
    <row r="38" spans="1:5" ht="43.5" customHeight="1" x14ac:dyDescent="0.2">
      <c r="A38" s="6" t="s">
        <v>27</v>
      </c>
      <c r="B38" s="8" t="s">
        <v>28</v>
      </c>
      <c r="C38" s="16">
        <f t="shared" ref="C38:D38" si="6">C39+C43</f>
        <v>28605413</v>
      </c>
      <c r="D38" s="16">
        <f t="shared" si="6"/>
        <v>28605413</v>
      </c>
    </row>
    <row r="39" spans="1:5" ht="67.5" customHeight="1" x14ac:dyDescent="0.2">
      <c r="A39" s="6" t="s">
        <v>29</v>
      </c>
      <c r="B39" s="8" t="s">
        <v>30</v>
      </c>
      <c r="C39" s="20">
        <f t="shared" ref="C39:D39" si="7">C40+C41+C42</f>
        <v>24535013</v>
      </c>
      <c r="D39" s="20">
        <f t="shared" si="7"/>
        <v>24535013</v>
      </c>
    </row>
    <row r="40" spans="1:5" ht="65.25" customHeight="1" x14ac:dyDescent="0.2">
      <c r="A40" s="3" t="s">
        <v>31</v>
      </c>
      <c r="B40" s="4" t="s">
        <v>32</v>
      </c>
      <c r="C40" s="15">
        <v>11900000</v>
      </c>
      <c r="D40" s="15">
        <v>11900000</v>
      </c>
    </row>
    <row r="41" spans="1:5" ht="66.75" customHeight="1" x14ac:dyDescent="0.2">
      <c r="A41" s="3" t="s">
        <v>33</v>
      </c>
      <c r="B41" s="4" t="s">
        <v>34</v>
      </c>
      <c r="C41" s="21">
        <v>435013</v>
      </c>
      <c r="D41" s="21">
        <v>435013</v>
      </c>
      <c r="E41" s="12"/>
    </row>
    <row r="42" spans="1:5" ht="41.25" customHeight="1" x14ac:dyDescent="0.2">
      <c r="A42" s="3" t="s">
        <v>87</v>
      </c>
      <c r="B42" s="4" t="s">
        <v>89</v>
      </c>
      <c r="C42" s="15">
        <v>12200000</v>
      </c>
      <c r="D42" s="15">
        <v>12200000</v>
      </c>
    </row>
    <row r="43" spans="1:5" ht="69.75" customHeight="1" x14ac:dyDescent="0.2">
      <c r="A43" s="6" t="s">
        <v>35</v>
      </c>
      <c r="B43" s="8" t="s">
        <v>36</v>
      </c>
      <c r="C43" s="20">
        <f>C44+C45</f>
        <v>4070400</v>
      </c>
      <c r="D43" s="20">
        <f>D44+D45</f>
        <v>4070400</v>
      </c>
    </row>
    <row r="44" spans="1:5" ht="66.75" customHeight="1" x14ac:dyDescent="0.2">
      <c r="A44" s="3" t="s">
        <v>37</v>
      </c>
      <c r="B44" s="4" t="s">
        <v>38</v>
      </c>
      <c r="C44" s="15">
        <v>4065000</v>
      </c>
      <c r="D44" s="15">
        <v>4065000</v>
      </c>
    </row>
    <row r="45" spans="1:5" ht="27" customHeight="1" x14ac:dyDescent="0.2">
      <c r="A45" s="10" t="s">
        <v>84</v>
      </c>
      <c r="B45" s="11" t="s">
        <v>86</v>
      </c>
      <c r="C45" s="15">
        <v>5400</v>
      </c>
      <c r="D45" s="15">
        <v>5400</v>
      </c>
    </row>
    <row r="46" spans="1:5" ht="26.25" customHeight="1" x14ac:dyDescent="0.2">
      <c r="A46" s="6" t="s">
        <v>39</v>
      </c>
      <c r="B46" s="8" t="s">
        <v>40</v>
      </c>
      <c r="C46" s="14">
        <f t="shared" ref="C46:D47" si="8">C47</f>
        <v>12160550</v>
      </c>
      <c r="D46" s="14">
        <f t="shared" si="8"/>
        <v>12160550</v>
      </c>
    </row>
    <row r="47" spans="1:5" ht="16.5" customHeight="1" x14ac:dyDescent="0.2">
      <c r="A47" s="6" t="s">
        <v>41</v>
      </c>
      <c r="B47" s="8" t="s">
        <v>42</v>
      </c>
      <c r="C47" s="14">
        <f t="shared" si="8"/>
        <v>12160550</v>
      </c>
      <c r="D47" s="14">
        <f t="shared" si="8"/>
        <v>12160550</v>
      </c>
    </row>
    <row r="48" spans="1:5" ht="28.9" customHeight="1" x14ac:dyDescent="0.2">
      <c r="A48" s="3" t="s">
        <v>43</v>
      </c>
      <c r="B48" s="4" t="s">
        <v>44</v>
      </c>
      <c r="C48" s="15">
        <v>12160550</v>
      </c>
      <c r="D48" s="15">
        <v>12160550</v>
      </c>
    </row>
    <row r="49" spans="1:5" ht="29.25" customHeight="1" x14ac:dyDescent="0.2">
      <c r="A49" s="6" t="s">
        <v>45</v>
      </c>
      <c r="B49" s="8" t="s">
        <v>46</v>
      </c>
      <c r="C49" s="14">
        <f t="shared" ref="C49:E49" si="9">C51+C50+C53</f>
        <v>600000</v>
      </c>
      <c r="D49" s="14">
        <f t="shared" si="9"/>
        <v>600000</v>
      </c>
      <c r="E49" s="23">
        <f t="shared" si="9"/>
        <v>0</v>
      </c>
    </row>
    <row r="50" spans="1:5" ht="29.25" customHeight="1" x14ac:dyDescent="0.2">
      <c r="A50" s="3" t="s">
        <v>105</v>
      </c>
      <c r="B50" s="8" t="s">
        <v>106</v>
      </c>
      <c r="C50" s="14">
        <v>0</v>
      </c>
      <c r="D50" s="14">
        <v>0</v>
      </c>
    </row>
    <row r="51" spans="1:5" ht="57" customHeight="1" x14ac:dyDescent="0.2">
      <c r="A51" s="6" t="s">
        <v>47</v>
      </c>
      <c r="B51" s="8" t="s">
        <v>48</v>
      </c>
      <c r="C51" s="14">
        <f t="shared" ref="C51:D51" si="10">C52</f>
        <v>600000</v>
      </c>
      <c r="D51" s="14">
        <f t="shared" si="10"/>
        <v>600000</v>
      </c>
    </row>
    <row r="52" spans="1:5" ht="44.25" customHeight="1" x14ac:dyDescent="0.2">
      <c r="A52" s="3" t="s">
        <v>49</v>
      </c>
      <c r="B52" s="4" t="s">
        <v>50</v>
      </c>
      <c r="C52" s="15">
        <v>600000</v>
      </c>
      <c r="D52" s="15">
        <v>600000</v>
      </c>
    </row>
    <row r="53" spans="1:5" ht="28.5" customHeight="1" x14ac:dyDescent="0.2">
      <c r="A53" s="3" t="s">
        <v>107</v>
      </c>
      <c r="B53" s="4" t="s">
        <v>108</v>
      </c>
      <c r="C53" s="15">
        <v>0</v>
      </c>
      <c r="D53" s="15">
        <v>0</v>
      </c>
    </row>
    <row r="54" spans="1:5" ht="18" customHeight="1" x14ac:dyDescent="0.2">
      <c r="A54" s="6" t="s">
        <v>51</v>
      </c>
      <c r="B54" s="8" t="s">
        <v>52</v>
      </c>
      <c r="C54" s="14">
        <f t="shared" ref="C54:D55" si="11">C55</f>
        <v>217100</v>
      </c>
      <c r="D54" s="14">
        <f t="shared" si="11"/>
        <v>217100</v>
      </c>
    </row>
    <row r="55" spans="1:5" ht="18.75" customHeight="1" x14ac:dyDescent="0.2">
      <c r="A55" s="6" t="s">
        <v>53</v>
      </c>
      <c r="B55" s="8" t="s">
        <v>54</v>
      </c>
      <c r="C55" s="14">
        <f t="shared" si="11"/>
        <v>217100</v>
      </c>
      <c r="D55" s="14">
        <f t="shared" si="11"/>
        <v>217100</v>
      </c>
    </row>
    <row r="56" spans="1:5" ht="19.5" customHeight="1" x14ac:dyDescent="0.2">
      <c r="A56" s="3" t="s">
        <v>55</v>
      </c>
      <c r="B56" s="4" t="s">
        <v>56</v>
      </c>
      <c r="C56" s="17">
        <v>217100</v>
      </c>
      <c r="D56" s="17">
        <v>217100</v>
      </c>
    </row>
    <row r="57" spans="1:5" ht="21" customHeight="1" x14ac:dyDescent="0.2">
      <c r="A57" s="6" t="s">
        <v>0</v>
      </c>
      <c r="B57" s="22" t="s">
        <v>57</v>
      </c>
      <c r="C57" s="30">
        <f>C58+C64</f>
        <v>6423600</v>
      </c>
      <c r="D57" s="30">
        <f>D58+D64</f>
        <v>6998800</v>
      </c>
    </row>
    <row r="58" spans="1:5" ht="40.5" customHeight="1" x14ac:dyDescent="0.2">
      <c r="A58" s="6" t="s">
        <v>58</v>
      </c>
      <c r="B58" s="8" t="s">
        <v>59</v>
      </c>
      <c r="C58" s="16">
        <f>C59+C62+C60+C61+C63</f>
        <v>6423600</v>
      </c>
      <c r="D58" s="16">
        <f>D59+D62+D60+D61+D63</f>
        <v>6998800</v>
      </c>
    </row>
    <row r="59" spans="1:5" ht="28.5" customHeight="1" x14ac:dyDescent="0.2">
      <c r="A59" s="3" t="s">
        <v>126</v>
      </c>
      <c r="B59" s="4" t="s">
        <v>60</v>
      </c>
      <c r="C59" s="17">
        <v>0</v>
      </c>
      <c r="D59" s="17">
        <v>0</v>
      </c>
    </row>
    <row r="60" spans="1:5" ht="56.25" hidden="1" customHeight="1" x14ac:dyDescent="0.2">
      <c r="A60" s="3" t="s">
        <v>79</v>
      </c>
      <c r="B60" s="4" t="s">
        <v>80</v>
      </c>
      <c r="C60" s="17">
        <v>0</v>
      </c>
      <c r="D60" s="17">
        <v>0</v>
      </c>
    </row>
    <row r="61" spans="1:5" ht="29.25" customHeight="1" x14ac:dyDescent="0.2">
      <c r="A61" s="3" t="s">
        <v>81</v>
      </c>
      <c r="B61" s="4" t="s">
        <v>82</v>
      </c>
      <c r="C61" s="17">
        <v>133700</v>
      </c>
      <c r="D61" s="17">
        <v>133700</v>
      </c>
    </row>
    <row r="62" spans="1:5" ht="43.35" customHeight="1" x14ac:dyDescent="0.2">
      <c r="A62" s="3" t="s">
        <v>127</v>
      </c>
      <c r="B62" s="4" t="s">
        <v>78</v>
      </c>
      <c r="C62" s="17">
        <v>6289900</v>
      </c>
      <c r="D62" s="17">
        <v>6865100</v>
      </c>
    </row>
    <row r="63" spans="1:5" ht="56.25" customHeight="1" x14ac:dyDescent="0.2">
      <c r="A63" s="3" t="s">
        <v>114</v>
      </c>
      <c r="B63" s="4" t="s">
        <v>83</v>
      </c>
      <c r="C63" s="17">
        <v>0</v>
      </c>
      <c r="D63" s="17">
        <v>0</v>
      </c>
    </row>
    <row r="64" spans="1:5" ht="22.5" customHeight="1" x14ac:dyDescent="0.2">
      <c r="A64" s="6" t="s">
        <v>61</v>
      </c>
      <c r="B64" s="8" t="s">
        <v>62</v>
      </c>
      <c r="C64" s="16">
        <f>C65+C66</f>
        <v>0</v>
      </c>
      <c r="D64" s="16">
        <f>D65+D66</f>
        <v>0</v>
      </c>
    </row>
    <row r="65" spans="1:5" ht="28.9" customHeight="1" x14ac:dyDescent="0.2">
      <c r="A65" s="6" t="s">
        <v>63</v>
      </c>
      <c r="B65" s="8" t="s">
        <v>85</v>
      </c>
      <c r="C65" s="16">
        <v>0</v>
      </c>
      <c r="D65" s="16">
        <v>0</v>
      </c>
    </row>
    <row r="66" spans="1:5" ht="28.9" customHeight="1" x14ac:dyDescent="0.2">
      <c r="A66" s="3" t="s">
        <v>99</v>
      </c>
      <c r="B66" s="4" t="s">
        <v>64</v>
      </c>
      <c r="C66" s="17">
        <v>0</v>
      </c>
      <c r="D66" s="17">
        <v>0</v>
      </c>
    </row>
    <row r="67" spans="1:5" ht="21.6" customHeight="1" x14ac:dyDescent="0.2">
      <c r="A67" s="51" t="s">
        <v>65</v>
      </c>
      <c r="B67" s="51"/>
      <c r="C67" s="24">
        <f>C8+C37+C57</f>
        <v>306856333</v>
      </c>
      <c r="D67" s="24">
        <f>D8+D37+D57</f>
        <v>325259533</v>
      </c>
      <c r="E67" s="7"/>
    </row>
    <row r="68" spans="1:5" x14ac:dyDescent="0.2">
      <c r="C68" s="7">
        <f t="shared" ref="C68:D68" si="12">C62+C61+C56+C53+C52+C50+C45+C48+C44+C42+C41+C40+C36+C32+C30+C28+C24+C23+C22+C21+C20+C19+C18+C17+C14+C13+C12+C11+C27</f>
        <v>306856333</v>
      </c>
      <c r="D68" s="7">
        <f t="shared" si="12"/>
        <v>325259533</v>
      </c>
    </row>
  </sheetData>
  <mergeCells count="3">
    <mergeCell ref="A4:C4"/>
    <mergeCell ref="A67:B67"/>
    <mergeCell ref="C2:D2"/>
  </mergeCells>
  <pageMargins left="0.39370078740157483" right="0.39370078740157483" top="0.39370078740157483" bottom="0.39370078740157483" header="0.31496062992125984" footer="0.31496062992125984"/>
  <pageSetup paperSize="9" scale="56" orientation="portrait" r:id="rId1"/>
  <headerFooter>
    <oddFooter>&amp;C&amp;P из &amp;N</oddFoot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2024</vt:lpstr>
      <vt:lpstr>2025-2026</vt:lpstr>
      <vt:lpstr>'2024'!Заголовки_для_печати</vt:lpstr>
      <vt:lpstr>'2025-2026'!Заголовки_для_печати</vt:lpstr>
      <vt:lpstr>'2024'!Область_печати</vt:lpstr>
      <vt:lpstr>'2025-2026'!Область_печати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Economotdel</cp:lastModifiedBy>
  <cp:lastPrinted>2024-04-16T00:50:27Z</cp:lastPrinted>
  <dcterms:created xsi:type="dcterms:W3CDTF">2006-09-16T00:00:00Z</dcterms:created>
  <dcterms:modified xsi:type="dcterms:W3CDTF">2024-04-16T00:50:55Z</dcterms:modified>
</cp:coreProperties>
</file>