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45" yWindow="-30" windowWidth="14220" windowHeight="15000"/>
  </bookViews>
  <sheets>
    <sheet name="Табл.1.1" sheetId="4" r:id="rId1"/>
  </sheets>
  <definedNames>
    <definedName name="_xlnm.Print_Titles" localSheetId="0">Табл.1.1!$5:$7</definedName>
    <definedName name="_xlnm.Print_Area" localSheetId="0">Табл.1.1!$A$1:$H$75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4"/>
  <c r="H75"/>
  <c r="H30"/>
  <c r="F30"/>
  <c r="E30"/>
  <c r="E33"/>
  <c r="E28"/>
  <c r="F11"/>
  <c r="G53"/>
  <c r="F38"/>
  <c r="G60"/>
  <c r="F62"/>
  <c r="F63"/>
  <c r="G70"/>
  <c r="F51"/>
  <c r="F28"/>
  <c r="F14"/>
  <c r="F17"/>
  <c r="F15"/>
  <c r="F19"/>
  <c r="E18"/>
  <c r="E17"/>
  <c r="E16"/>
  <c r="E15"/>
  <c r="E14"/>
  <c r="E13"/>
  <c r="D62"/>
  <c r="D63"/>
  <c r="D73"/>
  <c r="F44" l="1"/>
  <c r="F54"/>
  <c r="G59"/>
  <c r="G58"/>
  <c r="G46"/>
  <c r="E63"/>
  <c r="H73"/>
  <c r="H74"/>
  <c r="H68"/>
  <c r="H67"/>
  <c r="H65"/>
  <c r="H12"/>
  <c r="E72"/>
  <c r="E71" s="1"/>
  <c r="G69"/>
  <c r="E62" l="1"/>
  <c r="H33"/>
  <c r="H31"/>
  <c r="H29"/>
  <c r="H28"/>
  <c r="H56"/>
  <c r="H52"/>
  <c r="F55"/>
  <c r="H49"/>
  <c r="H45"/>
  <c r="H43"/>
  <c r="H42"/>
  <c r="H41"/>
  <c r="H37"/>
  <c r="H25"/>
  <c r="H24"/>
  <c r="H23"/>
  <c r="G73"/>
  <c r="D72"/>
  <c r="D71" s="1"/>
  <c r="D75" s="1"/>
  <c r="F21"/>
  <c r="F27"/>
  <c r="F26" s="1"/>
  <c r="D38"/>
  <c r="D40"/>
  <c r="D44"/>
  <c r="D74"/>
  <c r="D12"/>
  <c r="D11" s="1"/>
  <c r="D10" s="1"/>
  <c r="D9" s="1"/>
  <c r="G22" l="1"/>
  <c r="H22"/>
  <c r="D39"/>
  <c r="D8"/>
  <c r="F18" l="1"/>
  <c r="G66" l="1"/>
  <c r="G67"/>
  <c r="G68"/>
  <c r="G65"/>
  <c r="G24"/>
  <c r="G74"/>
  <c r="E55"/>
  <c r="E54" s="1"/>
  <c r="H51"/>
  <c r="H50" s="1"/>
  <c r="G49"/>
  <c r="G48" s="1"/>
  <c r="G47" s="1"/>
  <c r="E44"/>
  <c r="G34"/>
  <c r="G32"/>
  <c r="G29"/>
  <c r="H36"/>
  <c r="H35" s="1"/>
  <c r="G25"/>
  <c r="G23"/>
  <c r="F40"/>
  <c r="F39" s="1"/>
  <c r="G13"/>
  <c r="G14"/>
  <c r="G15"/>
  <c r="G16"/>
  <c r="H48" l="1"/>
  <c r="H47" s="1"/>
  <c r="E51"/>
  <c r="E50" s="1"/>
  <c r="G42"/>
  <c r="G28"/>
  <c r="G27" s="1"/>
  <c r="G52"/>
  <c r="G51" s="1"/>
  <c r="G50" s="1"/>
  <c r="E11"/>
  <c r="E10" s="1"/>
  <c r="E36"/>
  <c r="E35" s="1"/>
  <c r="E21"/>
  <c r="E20" s="1"/>
  <c r="H55"/>
  <c r="H54" s="1"/>
  <c r="E40"/>
  <c r="G12"/>
  <c r="G18"/>
  <c r="G17"/>
  <c r="E27"/>
  <c r="H27" s="1"/>
  <c r="E48"/>
  <c r="E47" s="1"/>
  <c r="H11"/>
  <c r="H10" s="1"/>
  <c r="G21"/>
  <c r="G20" s="1"/>
  <c r="G31"/>
  <c r="G33"/>
  <c r="G37"/>
  <c r="G36" s="1"/>
  <c r="G35" s="1"/>
  <c r="G43"/>
  <c r="G56"/>
  <c r="G55" s="1"/>
  <c r="G54" s="1"/>
  <c r="G41"/>
  <c r="G45"/>
  <c r="G44" s="1"/>
  <c r="H44"/>
  <c r="E39" l="1"/>
  <c r="H39" s="1"/>
  <c r="H40"/>
  <c r="G11"/>
  <c r="G10" s="1"/>
  <c r="E26"/>
  <c r="H26" s="1"/>
  <c r="H20"/>
  <c r="G40"/>
  <c r="G39" s="1"/>
  <c r="G38" s="1"/>
  <c r="G30"/>
  <c r="G26" s="1"/>
  <c r="F72"/>
  <c r="G72" s="1"/>
  <c r="E38" l="1"/>
  <c r="G9"/>
  <c r="E9"/>
  <c r="F71"/>
  <c r="H62" s="1"/>
  <c r="F50"/>
  <c r="F48"/>
  <c r="F47" s="1"/>
  <c r="F36"/>
  <c r="F35" s="1"/>
  <c r="H38" l="1"/>
  <c r="E75"/>
  <c r="G8"/>
  <c r="E8"/>
  <c r="G71"/>
  <c r="G62" s="1"/>
  <c r="G75" s="1"/>
  <c r="F10"/>
  <c r="F20"/>
  <c r="F9" l="1"/>
  <c r="F75" l="1"/>
  <c r="H9"/>
  <c r="F8"/>
  <c r="H8" s="1"/>
</calcChain>
</file>

<file path=xl/sharedStrings.xml><?xml version="1.0" encoding="utf-8"?>
<sst xmlns="http://schemas.openxmlformats.org/spreadsheetml/2006/main" count="142" uniqueCount="135">
  <si>
    <t/>
  </si>
  <si>
    <t>КБК</t>
  </si>
  <si>
    <t>Наименование</t>
  </si>
  <si>
    <t>НАЛОГОВЫЕ И НЕНАЛОГОВЫЕ ДОХОДЫ</t>
  </si>
  <si>
    <t>Налоговые</t>
  </si>
  <si>
    <t>000 1 01 00000 00 0000 000</t>
  </si>
  <si>
    <t>НАЛОГИ НА ПРИБЫЛЬ, ДОХОДЫ</t>
  </si>
  <si>
    <t>000 1 01 02000 01 0000 110</t>
  </si>
  <si>
    <t>Налог на доходы физических лиц взимаемый на межселенной территории</t>
  </si>
  <si>
    <t>000 1 03 00000 00 0000 000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</si>
  <si>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</si>
  <si>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</si>
  <si>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</si>
  <si>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</si>
  <si>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</si>
  <si>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</t>
  </si>
  <si>
    <t>000 1 06 06000 00 0000 110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</si>
  <si>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</si>
  <si>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</si>
  <si>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000 1 08 00000 00 0000 000</t>
  </si>
  <si>
    <t>ГОСУДАРСТВЕННАЯ ПОШЛИНА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</si>
  <si>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</si>
  <si>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</si>
  <si>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802 1 08 07175 01 1000 110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</si>
  <si>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 тяжеловесных и (или) крупногабаритных грузов, зачисляемая в бюджеты поселений</t>
  </si>
  <si>
    <t>Неналоговые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</si>
  <si>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</si>
  <si>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</si>
  <si>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</si>
  <si>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</si>
  <si>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802 1 11 05013 13 0000 120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</si>
  <si>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</t>
  </si>
  <si>
    <t>802 1 11 05025 13 0000 120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</si>
  <si>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</si>
  <si>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</si>
  <si>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</t>
  </si>
  <si>
    <t>802 1 11 09045 13 0000 120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</si>
  <si>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</si>
  <si>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</si>
  <si>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</si>
  <si>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</si>
  <si>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</si>
  <si>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802 1 13 02995 13 0000 130</t>
  </si>
  <si>
    <t>Прочие доходы от компенсации затрат  бюджетов городских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</si>
  <si>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</si>
  <si>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</si>
  <si>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</si>
  <si>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</si>
  <si>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802 1 14 06013 13 0000 430</t>
  </si>
  <si>
    <t>Доходы от продажи земельных участков, государственная собственность на которые не разраничена и которые расположены в границах городских поселений</t>
  </si>
  <si>
    <t>000 1 17 00000 00 0000 000</t>
  </si>
  <si>
    <t>ПРОЧИЕ НЕНАЛОГОВЫЕ ДОХОДЫ</t>
  </si>
  <si>
    <t>000 1 17 05000 00 0000 180</t>
  </si>
  <si>
    <t>Прочие неналоговые доходы</t>
  </si>
  <si>
    <t>802 1 17 05050 13 0000 180</t>
  </si>
  <si>
    <t>Прочие неналоговые доходы бюджетов городских поселений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</si>
  <si>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</si>
  <si>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</si>
  <si>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</si>
  <si>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Субсидия на поддержу государственных программ формирования современной городской среды</t>
  </si>
  <si>
    <t>000 2 07 00000 00 0000 000</t>
  </si>
  <si>
    <t>ПРОЧИЕ БЕЗВОЗМЕЗДНЫЕ ПОСТУПЛЕНИЯ</t>
  </si>
  <si>
    <t>Прочие безвозмездные поступления в бюджеты городских поселений</t>
  </si>
  <si>
    <t>ВСЕГО ДОХОДОВ</t>
  </si>
  <si>
    <t>100 1 03 0223 10 1000 110</t>
  </si>
  <si>
    <t>Доходы от уплаты акцизов на дизельное топливо,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</si>
  <si>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100 1 03 0224 10 1000 110</t>
  </si>
  <si>
    <t>Доходы от уплаты акцизов на моторные масла для дизельных и (или) карбюраторных (инжекторных) двигателей, подлежащее распределению между бюджетами  субъектов РФ и местными бюджетами с учетом установленных дифференцированных нормативов отчислений в местные бюджеты</t>
  </si>
  <si>
    <t>100 1 03 0225 10 1000 110</t>
  </si>
  <si>
    <t>Доходы от уплаты акцизов на автомобильный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</si>
  <si>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100 1 03 0226 10 1000 110</t>
  </si>
  <si>
    <t>Доходы от уплаты акцизов на прямогонный бензин,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</si>
  <si>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</si>
  <si>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</si>
  <si>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</si>
  <si>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</si>
  <si>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</si>
  <si>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</si>
  <si>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</si>
  <si>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</si>
  <si>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</si>
  <si>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802 2 02 30024 13 6336 150</t>
  </si>
  <si>
    <t>Выполнение отдельных государственных полномочий по организации мероприятий по предупреждению и ликивдации болезней животных, их лечению, защите населения от болезней, общих для человека и животных</t>
  </si>
  <si>
    <t>802 2 02 35930 13 0000 150</t>
  </si>
  <si>
    <t>Субвенции бюджетам субъектов Российской Федерации на государственную регистрацию актов гражданского состояния</t>
  </si>
  <si>
    <t>802 1 11 07015 13 0000 120</t>
  </si>
  <si>
    <t>Прочие безвозмездные поступления в бюджеты муниципальных районов</t>
  </si>
  <si>
    <t>Доходы от перечисления части прибыли МУПов</t>
  </si>
  <si>
    <t>802 1 11 05075 13 0000 120</t>
  </si>
  <si>
    <t>Доходы от сдачи в аренду имущества, составляющего казну муниципальных районов (за исключением земельных участков)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</si>
  <si>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</si>
  <si>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</si>
  <si>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</si>
  <si>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</si>
  <si>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</si>
  <si>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</si>
  <si>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</si>
  <si>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182 1 06 01030 13 0000 110</t>
  </si>
  <si>
    <t>182 1 06 06033 13 1000 110</t>
  </si>
  <si>
    <t>802 2 02 25555 13 0000 150</t>
  </si>
  <si>
    <t>802 2 02 35118 13 0000 150</t>
  </si>
  <si>
    <t>100 1 03 00000 00 0000 000</t>
  </si>
  <si>
    <t>802 2 19 60010 13 0000 150</t>
  </si>
  <si>
    <t>Возврат остатков субсидий, субвенций и иных межбюджетных трансфертов, имеющих целевое назначение, прошлых лет из бюджета поселения</t>
  </si>
  <si>
    <t>802 2 07 05030 13 0000 150</t>
  </si>
  <si>
    <t>000 2 07 05000 05 0000 150</t>
  </si>
  <si>
    <t>802 2 02 49999 13 0000 150</t>
  </si>
  <si>
    <t>Прочие межбюджетные трансферты, передаваемые бюджетам городских (сельских) поселений</t>
  </si>
  <si>
    <t>Утвержденная                                         сумма</t>
  </si>
  <si>
    <t>Отклонение</t>
  </si>
  <si>
    <t>% исполнения</t>
  </si>
  <si>
    <t>Прочие невыясненные доходы бюджетов поселений</t>
  </si>
  <si>
    <t>802 1 17 01050 13 0000 180</t>
  </si>
  <si>
    <t>802 1 16 07010 13 0000 140</t>
  </si>
  <si>
    <t>802 1 16 07090 13 0000 140</t>
  </si>
  <si>
    <t>Денежные взыскания (штрафы) за нарушение законодательства РФ о контрактно системе в сфере закупок товаров, работ, услуг для обеспечения государственных и муниципальных нужд городских поселений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</si>
  <si>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</si>
  <si>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802 1 17 15030 13 0000 150</t>
  </si>
  <si>
    <t>Инициативные платежи, зачисляемые в бюджеты городских поселений</t>
  </si>
  <si>
    <t>802 2 02 29999 13 6265 150</t>
  </si>
  <si>
    <t>Субсидия на реализацию на территории РС (Якутия) проектов развития общественой инфраструктуры, основанных на местных инициативах (за счет средств ГБ)</t>
  </si>
  <si>
    <t xml:space="preserve">Уточненный объем доходов </t>
  </si>
  <si>
    <t>Приложение 1</t>
  </si>
  <si>
    <t xml:space="preserve">к постановлению </t>
  </si>
  <si>
    <t>Исполнение поступления доходов  в  бюджет муниципального образования "Город Удачный" Мирнинского района РС(Я)                 за 9 месяцев  2022 года</t>
  </si>
  <si>
    <t>Исполнено на 01.10.2022</t>
  </si>
  <si>
    <t>План  на 9 месяцев 2022</t>
  </si>
  <si>
    <t>802 2 02 29999 13 6277 150</t>
  </si>
  <si>
    <t>Субсидия из Государственного бюджета Республики Саха (Якутия) местным бюджетам на организацию деятельности народных дружин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</si>
  <si>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</si>
  <si>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</si>
  <si>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802 1 14 02053 13 0000 410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</si>
  <si>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</si>
  <si>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802 1 16 10032 13 0000 140</t>
  </si>
  <si>
    <t>№ 715 от 11 октября 2022г.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</si>
</sst>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_р_._-;\-* #,##0.00_р_._-;_-* &quot;-&quot;????_р_._-;_-@_-"/>
    <numFmt numFmtId="165" formatCode="_-* #,##0.00\ _₽_-;\-* #,##0.00\ _₽_-;_-* &quot;-&quot;??\ _₽_-;_-@_-"/>
    <numFmt numFmtId="166" formatCode="0.0"/>
  </numFmts>
  <fonts count="15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b/>
      <sz val="10"/>
      <color theme="3" tint="0.39997558519241921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2"/>
    </font>
    <font>
      <sz val="8"/>
      <name val="Times New Roman"/>
      <family val="2"/>
    </font>
    <font>
      <b/>
      <sz val="10"/>
      <color rgb="FFFF0000"/>
      <name val="Times New Roman"/>
      <family val="1"/>
      <charset val="204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 wrapText="1"/>
    </xf>
    <xf numFmtId="43" fontId="2" fillId="0" borderId="0" applyFont="0" applyFill="0" applyBorder="0" applyAlignment="0" applyProtection="0"/>
    <xf numFmtId="0" fontId="6" fillId="0" borderId="0"/>
  </cellStyleXfs>
  <cellXfs count="51"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right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7" fillId="0" borderId="1" xfId="2" applyNumberFormat="1" applyFont="1" applyBorder="1" applyAlignment="1">
      <alignment horizontal="justify"/>
    </xf>
    <xf numFmtId="0" fontId="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5" fillId="0" borderId="1" xfId="0" quotePrefix="1" applyNumberFormat="1" applyFont="1" applyBorder="1" applyAlignment="1">
      <alignment horizontal="left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top" wrapText="1"/>
    </xf>
    <xf numFmtId="43" fontId="3" fillId="2" borderId="1" xfId="0" applyNumberFormat="1" applyFont="1" applyFill="1" applyBorder="1" applyAlignment="1">
      <alignment horizontal="right" vertical="top" wrapText="1"/>
    </xf>
    <xf numFmtId="43" fontId="10" fillId="2" borderId="1" xfId="1" applyFont="1" applyFill="1" applyBorder="1" applyAlignment="1">
      <alignment horizontal="right" vertical="top" wrapText="1"/>
    </xf>
    <xf numFmtId="43" fontId="1" fillId="2" borderId="1" xfId="1" applyFont="1" applyFill="1" applyBorder="1" applyAlignment="1">
      <alignment horizontal="right" vertical="top" wrapText="1"/>
    </xf>
    <xf numFmtId="4" fontId="0" fillId="2" borderId="1" xfId="0" applyNumberFormat="1" applyFont="1" applyFill="1" applyBorder="1" applyAlignment="1">
      <alignment horizontal="right" vertical="top" wrapText="1"/>
    </xf>
    <xf numFmtId="43" fontId="1" fillId="2" borderId="1" xfId="0" applyNumberFormat="1" applyFont="1" applyFill="1" applyBorder="1" applyAlignment="1">
      <alignment horizontal="right" vertical="top" wrapText="1"/>
    </xf>
    <xf numFmtId="43" fontId="0" fillId="2" borderId="1" xfId="0" applyNumberFormat="1" applyFont="1" applyFill="1" applyBorder="1" applyAlignment="1">
      <alignment horizontal="righ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43" fontId="0" fillId="2" borderId="1" xfId="1" applyFont="1" applyFill="1" applyBorder="1" applyAlignment="1">
      <alignment horizontal="right" vertical="top" wrapText="1"/>
    </xf>
    <xf numFmtId="43" fontId="3" fillId="2" borderId="1" xfId="1" applyNumberFormat="1" applyFont="1" applyFill="1" applyBorder="1" applyAlignment="1">
      <alignment horizontal="right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 wrapText="1"/>
    </xf>
    <xf numFmtId="3" fontId="0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vertical="top" wrapText="1"/>
    </xf>
    <xf numFmtId="4" fontId="11" fillId="2" borderId="1" xfId="0" applyNumberFormat="1" applyFont="1" applyFill="1" applyBorder="1" applyAlignment="1">
      <alignment horizontal="right" vertical="top" wrapText="1"/>
    </xf>
    <xf numFmtId="165" fontId="0" fillId="0" borderId="1" xfId="0" applyNumberFormat="1" applyFont="1" applyFill="1" applyBorder="1" applyAlignment="1">
      <alignment vertical="top" wrapText="1"/>
    </xf>
    <xf numFmtId="2" fontId="0" fillId="0" borderId="1" xfId="0" applyNumberFormat="1" applyFont="1" applyFill="1" applyBorder="1" applyAlignment="1">
      <alignment vertical="top" wrapText="1"/>
    </xf>
    <xf numFmtId="4" fontId="0" fillId="0" borderId="1" xfId="0" applyNumberFormat="1" applyFont="1" applyFill="1" applyBorder="1" applyAlignment="1">
      <alignment vertical="top" wrapText="1"/>
    </xf>
    <xf numFmtId="0" fontId="0" fillId="0" borderId="0" xfId="0">
      <alignment vertical="top" wrapText="1"/>
    </xf>
    <xf numFmtId="0" fontId="0" fillId="0" borderId="3" xfId="0" applyBorder="1">
      <alignment vertical="top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top" wrapText="1"/>
    </xf>
    <xf numFmtId="166" fontId="0" fillId="0" borderId="1" xfId="0" applyNumberFormat="1" applyFont="1" applyFill="1" applyBorder="1" applyAlignment="1">
      <alignment vertical="top" wrapText="1"/>
    </xf>
    <xf numFmtId="166" fontId="13" fillId="0" borderId="1" xfId="0" applyNumberFormat="1" applyFont="1" applyFill="1" applyBorder="1" applyAlignment="1">
      <alignment vertical="top" wrapText="1"/>
    </xf>
    <xf numFmtId="166" fontId="1" fillId="0" borderId="1" xfId="0" applyNumberFormat="1" applyFont="1" applyFill="1" applyBorder="1" applyAlignment="1">
      <alignment horizontal="center" vertical="top" wrapText="1"/>
    </xf>
    <xf numFmtId="4" fontId="0" fillId="0" borderId="0" xfId="0" applyNumberFormat="1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4" fillId="0" borderId="4" xfId="0" quotePrefix="1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horizontal="center" vertical="top" wrapText="1"/>
    </xf>
    <xf numFmtId="0" fontId="0" fillId="0" borderId="0" xfId="0" applyFill="1" applyAlignment="1">
      <alignment horizontal="left" vertical="top" wrapText="1"/>
    </xf>
  </cellXfs>
  <cellStyles count="3">
    <cellStyle name="Обычный" xfId="0" builtinId="0"/>
    <cellStyle name="Обычный_форма 128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6"/>
  <sheetViews>
    <sheetView tabSelected="1" zoomScaleNormal="100" zoomScaleSheetLayoutView="100" workbookViewId="0">
      <selection activeCell="A5" sqref="A5:H5"/>
    </sheetView>
  </sheetViews>
  <sheetFormatPr defaultRowHeight="12.75"/>
  <cols>
    <col min="1" max="1" width="27.6640625" customWidth="1"/>
    <col min="2" max="2" width="50.33203125" customWidth="1"/>
    <col min="3" max="3" width="23.1640625" hidden="1" customWidth="1"/>
    <col min="4" max="4" width="17.6640625" customWidth="1"/>
    <col min="5" max="6" width="18.33203125" customWidth="1"/>
    <col min="7" max="7" width="16.6640625" customWidth="1"/>
    <col min="8" max="8" width="11.33203125" customWidth="1"/>
    <col min="10" max="10" width="16.33203125" customWidth="1"/>
    <col min="11" max="11" width="13.83203125" bestFit="1" customWidth="1"/>
  </cols>
  <sheetData>
    <row r="1" spans="1:11">
      <c r="F1" s="43" t="s">
        <v>122</v>
      </c>
    </row>
    <row r="2" spans="1:11">
      <c r="F2" s="43" t="s">
        <v>123</v>
      </c>
    </row>
    <row r="4" spans="1:11" ht="31.5" customHeight="1">
      <c r="A4" t="s">
        <v>0</v>
      </c>
      <c r="F4" s="50" t="s">
        <v>134</v>
      </c>
      <c r="G4" s="50"/>
      <c r="H4" s="50"/>
      <c r="I4" s="50"/>
    </row>
    <row r="5" spans="1:11" ht="36" customHeight="1">
      <c r="A5" s="49" t="s">
        <v>124</v>
      </c>
      <c r="B5" s="49"/>
      <c r="C5" s="49"/>
      <c r="D5" s="49"/>
      <c r="E5" s="49"/>
      <c r="F5" s="49"/>
      <c r="G5" s="49"/>
      <c r="H5" s="49"/>
    </row>
    <row r="6" spans="1:11" ht="21.6" customHeight="1">
      <c r="A6" s="2" t="s">
        <v>0</v>
      </c>
      <c r="B6" s="2" t="s">
        <v>0</v>
      </c>
      <c r="C6" s="1"/>
    </row>
    <row r="7" spans="1:11" ht="41.25" customHeight="1">
      <c r="A7" s="6" t="s">
        <v>1</v>
      </c>
      <c r="B7" s="6" t="s">
        <v>2</v>
      </c>
      <c r="C7" s="15" t="s">
        <v>108</v>
      </c>
      <c r="D7" s="15" t="s">
        <v>121</v>
      </c>
      <c r="E7" s="44" t="s">
        <v>126</v>
      </c>
      <c r="F7" s="15" t="s">
        <v>125</v>
      </c>
      <c r="G7" s="6" t="s">
        <v>109</v>
      </c>
      <c r="H7" s="6" t="s">
        <v>110</v>
      </c>
    </row>
    <row r="8" spans="1:11" ht="18.75" customHeight="1">
      <c r="A8" s="7" t="s">
        <v>0</v>
      </c>
      <c r="B8" s="14" t="s">
        <v>3</v>
      </c>
      <c r="C8" s="16">
        <v>200687800.52500001</v>
      </c>
      <c r="D8" s="16">
        <f>D9+D38</f>
        <v>212985326.285</v>
      </c>
      <c r="E8" s="16">
        <f>E9+E38</f>
        <v>155156128.07500002</v>
      </c>
      <c r="F8" s="16">
        <f>F9+F38</f>
        <v>171068442.00999999</v>
      </c>
      <c r="G8" s="16">
        <f>G9+G38</f>
        <v>13949782.034999989</v>
      </c>
      <c r="H8" s="16">
        <f>F8/E8*100</f>
        <v>110.25567867181385</v>
      </c>
      <c r="J8" s="12"/>
      <c r="K8" s="12"/>
    </row>
    <row r="9" spans="1:11" ht="14.45" customHeight="1">
      <c r="A9" s="14" t="s">
        <v>0</v>
      </c>
      <c r="B9" s="8" t="s">
        <v>4</v>
      </c>
      <c r="C9" s="17">
        <v>165175679.995</v>
      </c>
      <c r="D9" s="17">
        <f>D10+D20+D26+D35</f>
        <v>177653032.745</v>
      </c>
      <c r="E9" s="17">
        <f>E10+E20+E26+E35</f>
        <v>131013970.27500001</v>
      </c>
      <c r="F9" s="17">
        <f>F10+F20+F26+F35</f>
        <v>147021194.12</v>
      </c>
      <c r="G9" s="17">
        <f t="shared" ref="G9" si="0">G10+G20+G26+G35</f>
        <v>15254605.944999991</v>
      </c>
      <c r="H9" s="17">
        <f>F9/E9*100</f>
        <v>112.21795188055184</v>
      </c>
      <c r="J9" s="12"/>
    </row>
    <row r="10" spans="1:11" ht="14.45" customHeight="1">
      <c r="A10" s="7" t="s">
        <v>5</v>
      </c>
      <c r="B10" s="13" t="s">
        <v>6</v>
      </c>
      <c r="C10" s="18">
        <v>128877000</v>
      </c>
      <c r="D10" s="18">
        <f>D11</f>
        <v>141354352.75</v>
      </c>
      <c r="E10" s="18">
        <f>E11</f>
        <v>107397557.14500001</v>
      </c>
      <c r="F10" s="18">
        <f>F11</f>
        <v>123004635.77000001</v>
      </c>
      <c r="G10" s="18">
        <f t="shared" ref="G10:H10" si="1">G11</f>
        <v>14854460.724999988</v>
      </c>
      <c r="H10" s="18">
        <f t="shared" si="1"/>
        <v>113.80049100926774</v>
      </c>
    </row>
    <row r="11" spans="1:11" ht="28.9" customHeight="1">
      <c r="A11" s="7" t="s">
        <v>7</v>
      </c>
      <c r="B11" s="14" t="s">
        <v>8</v>
      </c>
      <c r="C11" s="19">
        <v>128877000</v>
      </c>
      <c r="D11" s="19">
        <f>D12+D13+D14+D15+D16+D17+D18</f>
        <v>141354352.75</v>
      </c>
      <c r="E11" s="19">
        <f>E12+E13+E14+E15+E16+E17+E18</f>
        <v>107397557.14500001</v>
      </c>
      <c r="F11" s="19">
        <f>F12+F13+F14+F15+F16+F17+F18+F19</f>
        <v>123004635.77000001</v>
      </c>
      <c r="G11" s="19">
        <f t="shared" ref="G11:H11" si="2">G12+G13+G14+G15+G16+G17+G18</f>
        <v>14854460.724999988</v>
      </c>
      <c r="H11" s="19">
        <f t="shared" si="2"/>
        <v>113.80049100926774</v>
      </c>
    </row>
    <row r="12" spans="1:11" ht="124.5" customHeight="1">
      <c r="A12" s="28">
        <v>1.8210102010011001E+19</v>
      </c>
      <c r="B12" s="29" t="s">
        <v>90</v>
      </c>
      <c r="C12" s="20">
        <v>128281758.3</v>
      </c>
      <c r="D12" s="20">
        <f>132048491.05+8710620</f>
        <v>140759111.05000001</v>
      </c>
      <c r="E12" s="20">
        <v>106951125.87</v>
      </c>
      <c r="F12" s="20">
        <v>121710906.38</v>
      </c>
      <c r="G12" s="33">
        <f>F12-E12</f>
        <v>14759780.50999999</v>
      </c>
      <c r="H12" s="32">
        <f>F12/E12*100</f>
        <v>113.80049100926774</v>
      </c>
    </row>
    <row r="13" spans="1:11" ht="80.25" customHeight="1">
      <c r="A13" s="28">
        <v>1.8210102010012101E+19</v>
      </c>
      <c r="B13" s="29" t="s">
        <v>91</v>
      </c>
      <c r="C13" s="20">
        <v>5498</v>
      </c>
      <c r="D13" s="20">
        <v>5498</v>
      </c>
      <c r="E13" s="20">
        <f t="shared" ref="E13:E18" si="3">D13/4*3</f>
        <v>4123.5</v>
      </c>
      <c r="F13" s="20">
        <v>7544.45</v>
      </c>
      <c r="G13" s="33">
        <f t="shared" ref="G13:G18" si="4">F13-E13</f>
        <v>3420.95</v>
      </c>
      <c r="H13" s="5"/>
    </row>
    <row r="14" spans="1:11" ht="97.5" customHeight="1">
      <c r="A14" s="28">
        <v>1.8210102010013E+19</v>
      </c>
      <c r="B14" s="29" t="s">
        <v>92</v>
      </c>
      <c r="C14" s="20">
        <v>468330</v>
      </c>
      <c r="D14" s="20">
        <v>468330</v>
      </c>
      <c r="E14" s="20">
        <f t="shared" si="3"/>
        <v>351247.5</v>
      </c>
      <c r="F14" s="20">
        <f>421608.1-10000</f>
        <v>411608.1</v>
      </c>
      <c r="G14" s="33">
        <f t="shared" si="4"/>
        <v>60360.599999999977</v>
      </c>
      <c r="H14" s="5"/>
    </row>
    <row r="15" spans="1:11" ht="129.75" customHeight="1">
      <c r="A15" s="28">
        <v>1.8210102020011E+19</v>
      </c>
      <c r="B15" s="29" t="s">
        <v>93</v>
      </c>
      <c r="C15" s="20">
        <v>78586.2</v>
      </c>
      <c r="D15" s="20">
        <v>78586.2</v>
      </c>
      <c r="E15" s="20">
        <f t="shared" si="3"/>
        <v>58939.649999999994</v>
      </c>
      <c r="F15" s="20">
        <f>41385.5*2</f>
        <v>82771</v>
      </c>
      <c r="G15" s="33">
        <f t="shared" si="4"/>
        <v>23831.350000000006</v>
      </c>
      <c r="H15" s="5"/>
    </row>
    <row r="16" spans="1:11" ht="104.25" customHeight="1">
      <c r="A16" s="28">
        <v>1.82101020200121E+19</v>
      </c>
      <c r="B16" s="29" t="s">
        <v>94</v>
      </c>
      <c r="C16" s="20">
        <v>584.4</v>
      </c>
      <c r="D16" s="20">
        <v>584.4</v>
      </c>
      <c r="E16" s="20">
        <f t="shared" si="3"/>
        <v>438.29999999999995</v>
      </c>
      <c r="F16" s="20">
        <v>-268.35000000000002</v>
      </c>
      <c r="G16" s="33">
        <f t="shared" si="4"/>
        <v>-706.65</v>
      </c>
      <c r="H16" s="5"/>
    </row>
    <row r="17" spans="1:8" ht="125.25" customHeight="1">
      <c r="A17" s="28">
        <v>1.8210102020013001E+19</v>
      </c>
      <c r="B17" s="29" t="s">
        <v>95</v>
      </c>
      <c r="C17" s="20">
        <v>40770.1</v>
      </c>
      <c r="D17" s="20">
        <v>40770.1</v>
      </c>
      <c r="E17" s="20">
        <f t="shared" si="3"/>
        <v>30577.574999999997</v>
      </c>
      <c r="F17" s="20">
        <f>20684.05+1590.43+10000</f>
        <v>32274.48</v>
      </c>
      <c r="G17" s="33">
        <f t="shared" si="4"/>
        <v>1696.9050000000025</v>
      </c>
      <c r="H17" s="5"/>
    </row>
    <row r="18" spans="1:8" ht="78.75" customHeight="1">
      <c r="A18" s="28">
        <v>1.8210102030013E+19</v>
      </c>
      <c r="B18" s="5" t="s">
        <v>96</v>
      </c>
      <c r="C18" s="20">
        <v>1473</v>
      </c>
      <c r="D18" s="20">
        <v>1473</v>
      </c>
      <c r="E18" s="20">
        <f t="shared" si="3"/>
        <v>1104.75</v>
      </c>
      <c r="F18" s="20">
        <f>7076.58+84.24+20.99</f>
        <v>7181.8099999999995</v>
      </c>
      <c r="G18" s="33">
        <f t="shared" si="4"/>
        <v>6077.0599999999995</v>
      </c>
      <c r="H18" s="5"/>
    </row>
    <row r="19" spans="1:8" ht="78.75" customHeight="1">
      <c r="A19" s="28">
        <v>1.8210102080011E+19</v>
      </c>
      <c r="B19" s="45" t="s">
        <v>129</v>
      </c>
      <c r="C19" s="20"/>
      <c r="D19" s="20"/>
      <c r="E19" s="20"/>
      <c r="F19" s="20">
        <f>752586.3+31.6</f>
        <v>752617.9</v>
      </c>
      <c r="G19" s="33"/>
      <c r="H19" s="5"/>
    </row>
    <row r="20" spans="1:8" ht="30" customHeight="1">
      <c r="A20" s="7" t="s">
        <v>9</v>
      </c>
      <c r="B20" s="14" t="s">
        <v>10</v>
      </c>
      <c r="C20" s="19">
        <v>693790</v>
      </c>
      <c r="D20" s="19">
        <v>693790</v>
      </c>
      <c r="E20" s="19">
        <f>E21</f>
        <v>520342.48</v>
      </c>
      <c r="F20" s="19">
        <f>F21</f>
        <v>596810.87999999989</v>
      </c>
      <c r="G20" s="19">
        <f t="shared" ref="G20:H20" si="5">G21</f>
        <v>76468.400000000009</v>
      </c>
      <c r="H20" s="19">
        <f t="shared" si="5"/>
        <v>114.69578266990617</v>
      </c>
    </row>
    <row r="21" spans="1:8" ht="30.75" customHeight="1">
      <c r="A21" s="3" t="s">
        <v>101</v>
      </c>
      <c r="B21" s="5" t="s">
        <v>10</v>
      </c>
      <c r="C21" s="20">
        <v>693790</v>
      </c>
      <c r="D21" s="20">
        <v>693790</v>
      </c>
      <c r="E21" s="23">
        <f>E22+E23+E24+E25</f>
        <v>520342.48</v>
      </c>
      <c r="F21" s="23">
        <f>F22+F23+F24+F25</f>
        <v>596810.87999999989</v>
      </c>
      <c r="G21" s="23">
        <f t="shared" ref="G21" si="6">G22+G23+G24+G25</f>
        <v>76468.400000000009</v>
      </c>
      <c r="H21" s="32">
        <f>F21/E21*100</f>
        <v>114.69578266990617</v>
      </c>
    </row>
    <row r="22" spans="1:8" ht="64.5" customHeight="1">
      <c r="A22" s="3" t="s">
        <v>64</v>
      </c>
      <c r="B22" s="11" t="s">
        <v>65</v>
      </c>
      <c r="C22" s="20">
        <v>313680</v>
      </c>
      <c r="D22" s="20">
        <v>313680</v>
      </c>
      <c r="E22" s="20">
        <v>235260</v>
      </c>
      <c r="F22" s="20">
        <v>291811.23</v>
      </c>
      <c r="G22" s="33">
        <f>F22-E22</f>
        <v>56551.229999999981</v>
      </c>
      <c r="H22" s="32">
        <f>F22/E22*100</f>
        <v>124.03775822494261</v>
      </c>
    </row>
    <row r="23" spans="1:8" ht="80.25" customHeight="1">
      <c r="A23" s="3" t="s">
        <v>66</v>
      </c>
      <c r="B23" s="11" t="s">
        <v>67</v>
      </c>
      <c r="C23" s="20">
        <v>1740</v>
      </c>
      <c r="D23" s="20">
        <v>1740</v>
      </c>
      <c r="E23" s="20">
        <v>1305</v>
      </c>
      <c r="F23" s="20">
        <v>1650.81</v>
      </c>
      <c r="G23" s="33">
        <f t="shared" ref="G23:G25" si="7">F23-E23</f>
        <v>345.80999999999995</v>
      </c>
      <c r="H23" s="32">
        <f t="shared" ref="H23:H25" si="8">F23/E23*100</f>
        <v>126.49885057471263</v>
      </c>
    </row>
    <row r="24" spans="1:8" ht="61.5" customHeight="1">
      <c r="A24" s="3" t="s">
        <v>68</v>
      </c>
      <c r="B24" s="4" t="s">
        <v>69</v>
      </c>
      <c r="C24" s="20">
        <v>417700</v>
      </c>
      <c r="D24" s="20">
        <v>417700</v>
      </c>
      <c r="E24" s="20">
        <v>313274.98</v>
      </c>
      <c r="F24" s="20">
        <v>335923.89</v>
      </c>
      <c r="G24" s="33">
        <f t="shared" si="7"/>
        <v>22648.910000000033</v>
      </c>
      <c r="H24" s="32">
        <f t="shared" si="8"/>
        <v>107.22972195226062</v>
      </c>
    </row>
    <row r="25" spans="1:8" ht="47.25" customHeight="1">
      <c r="A25" s="3" t="s">
        <v>70</v>
      </c>
      <c r="B25" s="4" t="s">
        <v>71</v>
      </c>
      <c r="C25" s="20">
        <v>-39330</v>
      </c>
      <c r="D25" s="20">
        <v>-39330</v>
      </c>
      <c r="E25" s="20">
        <v>-29497.5</v>
      </c>
      <c r="F25" s="20">
        <v>-32575.05</v>
      </c>
      <c r="G25" s="33">
        <f t="shared" si="7"/>
        <v>-3077.5499999999993</v>
      </c>
      <c r="H25" s="32">
        <f t="shared" si="8"/>
        <v>110.43325705568267</v>
      </c>
    </row>
    <row r="26" spans="1:8" ht="14.45" customHeight="1">
      <c r="A26" s="7" t="s">
        <v>11</v>
      </c>
      <c r="B26" s="14" t="s">
        <v>12</v>
      </c>
      <c r="C26" s="21">
        <v>35344889.994999997</v>
      </c>
      <c r="D26" s="21">
        <v>35344889.994999997</v>
      </c>
      <c r="E26" s="21">
        <f>E27+E30</f>
        <v>22856070.649999999</v>
      </c>
      <c r="F26" s="21">
        <f>F27+F30</f>
        <v>23165347.470000003</v>
      </c>
      <c r="G26" s="21">
        <f t="shared" ref="G26" si="9">G27+G30</f>
        <v>309276.8200000014</v>
      </c>
      <c r="H26" s="21">
        <f t="shared" ref="H26:H31" si="10">F26/E26*100</f>
        <v>101.35314956247741</v>
      </c>
    </row>
    <row r="27" spans="1:8" ht="14.45" customHeight="1">
      <c r="A27" s="7" t="s">
        <v>13</v>
      </c>
      <c r="B27" s="14" t="s">
        <v>14</v>
      </c>
      <c r="C27" s="19">
        <v>2268000</v>
      </c>
      <c r="D27" s="19">
        <v>2268000</v>
      </c>
      <c r="E27" s="19">
        <f>E28+E29</f>
        <v>844085</v>
      </c>
      <c r="F27" s="19">
        <f>F28+F29</f>
        <v>885684.26</v>
      </c>
      <c r="G27" s="19">
        <f t="shared" ref="G27" si="11">G28+G29</f>
        <v>41599.259999999966</v>
      </c>
      <c r="H27" s="19">
        <f t="shared" si="10"/>
        <v>104.9283259387384</v>
      </c>
    </row>
    <row r="28" spans="1:8" ht="42" customHeight="1">
      <c r="A28" s="3" t="s">
        <v>97</v>
      </c>
      <c r="B28" s="5" t="s">
        <v>15</v>
      </c>
      <c r="C28" s="20">
        <v>2218000</v>
      </c>
      <c r="D28" s="20">
        <v>2218000</v>
      </c>
      <c r="E28" s="20">
        <f>513085+300000</f>
        <v>813085</v>
      </c>
      <c r="F28" s="20">
        <f>862356.96-12537</f>
        <v>849819.96</v>
      </c>
      <c r="G28" s="33">
        <f>F28-E28</f>
        <v>36734.959999999963</v>
      </c>
      <c r="H28" s="32">
        <f t="shared" si="10"/>
        <v>104.51797290566176</v>
      </c>
    </row>
    <row r="29" spans="1:8" ht="51" customHeight="1">
      <c r="A29" s="3" t="s">
        <v>72</v>
      </c>
      <c r="B29" s="9" t="s">
        <v>73</v>
      </c>
      <c r="C29" s="20">
        <v>50000</v>
      </c>
      <c r="D29" s="20">
        <v>50000</v>
      </c>
      <c r="E29" s="20">
        <v>31000</v>
      </c>
      <c r="F29" s="20">
        <v>35864.300000000003</v>
      </c>
      <c r="G29" s="33">
        <f>F29-E29</f>
        <v>4864.3000000000029</v>
      </c>
      <c r="H29" s="32">
        <f t="shared" si="10"/>
        <v>115.69129032258066</v>
      </c>
    </row>
    <row r="30" spans="1:8" ht="14.45" customHeight="1">
      <c r="A30" s="7" t="s">
        <v>16</v>
      </c>
      <c r="B30" s="14" t="s">
        <v>17</v>
      </c>
      <c r="C30" s="19">
        <v>33076889.994999997</v>
      </c>
      <c r="D30" s="19">
        <v>33076889.994999997</v>
      </c>
      <c r="E30" s="19">
        <f>E31+E32+E33+E34</f>
        <v>22011985.649999999</v>
      </c>
      <c r="F30" s="19">
        <f>F31+F32+F34+F33</f>
        <v>22279663.210000001</v>
      </c>
      <c r="G30" s="19">
        <f t="shared" ref="G30" si="12">G31+G32+G34+G33</f>
        <v>267677.56000000145</v>
      </c>
      <c r="H30" s="47">
        <f t="shared" si="10"/>
        <v>101.21605367301339</v>
      </c>
    </row>
    <row r="31" spans="1:8" ht="39" customHeight="1">
      <c r="A31" s="3" t="s">
        <v>98</v>
      </c>
      <c r="B31" s="5" t="s">
        <v>18</v>
      </c>
      <c r="C31" s="22">
        <v>28875530</v>
      </c>
      <c r="D31" s="22">
        <v>28875530</v>
      </c>
      <c r="E31" s="22">
        <v>21559685.649999999</v>
      </c>
      <c r="F31" s="22">
        <v>21790913.75</v>
      </c>
      <c r="G31" s="31">
        <f>F31-E31</f>
        <v>231228.10000000149</v>
      </c>
      <c r="H31" s="32">
        <f t="shared" si="10"/>
        <v>101.07250218650567</v>
      </c>
    </row>
    <row r="32" spans="1:8" ht="56.25" customHeight="1">
      <c r="A32" s="3" t="s">
        <v>74</v>
      </c>
      <c r="B32" s="9" t="s">
        <v>75</v>
      </c>
      <c r="C32" s="22">
        <v>3934.0949999999998</v>
      </c>
      <c r="D32" s="22">
        <v>3934.0949999999998</v>
      </c>
      <c r="E32" s="22">
        <v>3800</v>
      </c>
      <c r="F32" s="22">
        <v>22061.38</v>
      </c>
      <c r="G32" s="31">
        <f t="shared" ref="G32:G34" si="13">F32-E32</f>
        <v>18261.38</v>
      </c>
      <c r="H32" s="32"/>
    </row>
    <row r="33" spans="1:10" ht="66.75" customHeight="1">
      <c r="A33" s="3" t="s">
        <v>76</v>
      </c>
      <c r="B33" s="9" t="s">
        <v>77</v>
      </c>
      <c r="C33" s="22">
        <v>3967840</v>
      </c>
      <c r="D33" s="22">
        <v>3967840</v>
      </c>
      <c r="E33" s="22">
        <f>292000+130000</f>
        <v>422000</v>
      </c>
      <c r="F33" s="22">
        <v>438818.41</v>
      </c>
      <c r="G33" s="31">
        <f t="shared" si="13"/>
        <v>16818.409999999974</v>
      </c>
      <c r="H33" s="32">
        <f>F33/E33*100</f>
        <v>103.98540521327013</v>
      </c>
    </row>
    <row r="34" spans="1:10" ht="37.5" customHeight="1">
      <c r="A34" s="3" t="s">
        <v>78</v>
      </c>
      <c r="B34" s="9" t="s">
        <v>79</v>
      </c>
      <c r="C34" s="22">
        <v>229585.9</v>
      </c>
      <c r="D34" s="22">
        <v>229585.9</v>
      </c>
      <c r="E34" s="22">
        <v>26500</v>
      </c>
      <c r="F34" s="22">
        <v>27869.67</v>
      </c>
      <c r="G34" s="31">
        <f t="shared" si="13"/>
        <v>1369.6699999999983</v>
      </c>
      <c r="H34" s="32"/>
    </row>
    <row r="35" spans="1:10" ht="14.45" customHeight="1">
      <c r="A35" s="7" t="s">
        <v>19</v>
      </c>
      <c r="B35" s="14" t="s">
        <v>20</v>
      </c>
      <c r="C35" s="19">
        <v>260000</v>
      </c>
      <c r="D35" s="19">
        <v>260000</v>
      </c>
      <c r="E35" s="19">
        <f>E36</f>
        <v>240000</v>
      </c>
      <c r="F35" s="19">
        <f>F36</f>
        <v>254400</v>
      </c>
      <c r="G35" s="19">
        <f t="shared" ref="G35:H36" si="14">G36</f>
        <v>14400</v>
      </c>
      <c r="H35" s="19">
        <f t="shared" si="14"/>
        <v>106</v>
      </c>
    </row>
    <row r="36" spans="1:10" ht="30" customHeight="1">
      <c r="A36" s="7" t="s">
        <v>21</v>
      </c>
      <c r="B36" s="14" t="s">
        <v>22</v>
      </c>
      <c r="C36" s="19">
        <v>260000</v>
      </c>
      <c r="D36" s="19">
        <v>260000</v>
      </c>
      <c r="E36" s="19">
        <f>E37</f>
        <v>240000</v>
      </c>
      <c r="F36" s="19">
        <f>F37</f>
        <v>254400</v>
      </c>
      <c r="G36" s="19">
        <f t="shared" si="14"/>
        <v>14400</v>
      </c>
      <c r="H36" s="19">
        <f t="shared" si="14"/>
        <v>106</v>
      </c>
    </row>
    <row r="37" spans="1:10" ht="91.5" customHeight="1">
      <c r="A37" s="10" t="s">
        <v>23</v>
      </c>
      <c r="B37" s="5" t="s">
        <v>24</v>
      </c>
      <c r="C37" s="20">
        <v>260000</v>
      </c>
      <c r="D37" s="20">
        <v>260000</v>
      </c>
      <c r="E37" s="20">
        <v>240000</v>
      </c>
      <c r="F37" s="20">
        <v>254400</v>
      </c>
      <c r="G37" s="33">
        <f>F37-E37</f>
        <v>14400</v>
      </c>
      <c r="H37" s="32">
        <f t="shared" ref="H37:H43" si="15">F37/E37*100</f>
        <v>106</v>
      </c>
    </row>
    <row r="38" spans="1:10" ht="14.45" customHeight="1">
      <c r="A38" s="14" t="s">
        <v>0</v>
      </c>
      <c r="B38" s="8" t="s">
        <v>25</v>
      </c>
      <c r="C38" s="17">
        <v>35512120.530000001</v>
      </c>
      <c r="D38" s="17">
        <f>D39+D47+D50+D54+D61</f>
        <v>35332293.539999992</v>
      </c>
      <c r="E38" s="17">
        <f>E39+E47+E50+E54</f>
        <v>24142157.800000001</v>
      </c>
      <c r="F38" s="17">
        <f>F39+F47+F50+F54+F58+F59+F60</f>
        <v>24047247.890000001</v>
      </c>
      <c r="G38" s="17">
        <f>G39+G47+G50+G54+G58+G59</f>
        <v>-1304823.9100000011</v>
      </c>
      <c r="H38" s="17">
        <f t="shared" si="15"/>
        <v>99.606870641861192</v>
      </c>
      <c r="J38" s="12"/>
    </row>
    <row r="39" spans="1:10" ht="42.75" customHeight="1">
      <c r="A39" s="7" t="s">
        <v>26</v>
      </c>
      <c r="B39" s="14" t="s">
        <v>27</v>
      </c>
      <c r="C39" s="21">
        <v>23896017.640000001</v>
      </c>
      <c r="D39" s="21">
        <f>D40+D44</f>
        <v>23671190.649999999</v>
      </c>
      <c r="E39" s="21">
        <f>E40+E44</f>
        <v>17412230.890000001</v>
      </c>
      <c r="F39" s="21">
        <f>F40+F44</f>
        <v>15288478.210000001</v>
      </c>
      <c r="G39" s="21">
        <f t="shared" ref="G39" si="16">G40+G44</f>
        <v>-2123752.6800000006</v>
      </c>
      <c r="H39" s="21">
        <f t="shared" si="15"/>
        <v>87.803098331186902</v>
      </c>
      <c r="J39" s="12"/>
    </row>
    <row r="40" spans="1:10" ht="67.5" customHeight="1">
      <c r="A40" s="7" t="s">
        <v>28</v>
      </c>
      <c r="B40" s="14" t="s">
        <v>29</v>
      </c>
      <c r="C40" s="23">
        <v>19022237.810000002</v>
      </c>
      <c r="D40" s="23">
        <f>D41+D42+D43</f>
        <v>19265532.32</v>
      </c>
      <c r="E40" s="23">
        <f>E41+E42+E43</f>
        <v>13827017.539999999</v>
      </c>
      <c r="F40" s="23">
        <f>F41+F42+F43</f>
        <v>11024238.59</v>
      </c>
      <c r="G40" s="23">
        <f t="shared" ref="G40" si="17">G41+G42+G43</f>
        <v>-2802778.9500000007</v>
      </c>
      <c r="H40" s="23">
        <f t="shared" si="15"/>
        <v>79.72969266950102</v>
      </c>
      <c r="J40" s="42"/>
    </row>
    <row r="41" spans="1:10" ht="69.75" customHeight="1">
      <c r="A41" s="10" t="s">
        <v>30</v>
      </c>
      <c r="B41" s="5" t="s">
        <v>31</v>
      </c>
      <c r="C41" s="20">
        <v>7556705.4900000002</v>
      </c>
      <c r="D41" s="20">
        <v>7800000</v>
      </c>
      <c r="E41" s="20">
        <v>5943294.5099999998</v>
      </c>
      <c r="F41" s="20">
        <v>4188545.11</v>
      </c>
      <c r="G41" s="33">
        <f>F41-E41</f>
        <v>-1754749.4</v>
      </c>
      <c r="H41" s="32">
        <f t="shared" si="15"/>
        <v>70.475139721790441</v>
      </c>
      <c r="J41" s="42"/>
    </row>
    <row r="42" spans="1:10" ht="64.5" customHeight="1">
      <c r="A42" s="10" t="s">
        <v>32</v>
      </c>
      <c r="B42" s="5" t="s">
        <v>33</v>
      </c>
      <c r="C42" s="30">
        <v>343856.85</v>
      </c>
      <c r="D42" s="30">
        <v>343856.85</v>
      </c>
      <c r="E42" s="30">
        <v>257892.63</v>
      </c>
      <c r="F42" s="20">
        <v>287265.17</v>
      </c>
      <c r="G42" s="33">
        <f t="shared" ref="G42:G43" si="18">F42-E42</f>
        <v>29372.539999999979</v>
      </c>
      <c r="H42" s="32">
        <f t="shared" si="15"/>
        <v>111.38944528969283</v>
      </c>
      <c r="J42" s="42"/>
    </row>
    <row r="43" spans="1:10" ht="39" customHeight="1">
      <c r="A43" s="3" t="s">
        <v>88</v>
      </c>
      <c r="B43" s="11" t="s">
        <v>89</v>
      </c>
      <c r="C43" s="20">
        <v>11121675.470000001</v>
      </c>
      <c r="D43" s="20">
        <v>11121675.470000001</v>
      </c>
      <c r="E43" s="20">
        <v>7625830.4000000004</v>
      </c>
      <c r="F43" s="20">
        <v>6548428.3099999996</v>
      </c>
      <c r="G43" s="33">
        <f t="shared" si="18"/>
        <v>-1077402.0900000008</v>
      </c>
      <c r="H43" s="32">
        <f t="shared" si="15"/>
        <v>85.871675168647855</v>
      </c>
      <c r="J43" s="42"/>
    </row>
    <row r="44" spans="1:10" ht="65.25" customHeight="1">
      <c r="A44" s="7" t="s">
        <v>34</v>
      </c>
      <c r="B44" s="14" t="s">
        <v>35</v>
      </c>
      <c r="C44" s="23">
        <v>4873779.83</v>
      </c>
      <c r="D44" s="23">
        <f>D45+D46</f>
        <v>4405658.33</v>
      </c>
      <c r="E44" s="23">
        <f>E45+E46</f>
        <v>3585213.35</v>
      </c>
      <c r="F44" s="23">
        <f>F45+F46</f>
        <v>4264239.62</v>
      </c>
      <c r="G44" s="23">
        <f>G45+G46</f>
        <v>679026.27</v>
      </c>
      <c r="H44" s="23">
        <f t="shared" ref="H44" si="19">H45+H46</f>
        <v>127.58772419770517</v>
      </c>
      <c r="J44" s="42"/>
    </row>
    <row r="45" spans="1:10" ht="66" customHeight="1">
      <c r="A45" s="10" t="s">
        <v>36</v>
      </c>
      <c r="B45" s="5" t="s">
        <v>37</v>
      </c>
      <c r="C45" s="20">
        <v>3281779.83</v>
      </c>
      <c r="D45" s="20">
        <v>3281779.83</v>
      </c>
      <c r="E45" s="20">
        <v>2461334.85</v>
      </c>
      <c r="F45" s="20">
        <v>3140361.12</v>
      </c>
      <c r="G45" s="33">
        <f>F45-E45</f>
        <v>679026.27</v>
      </c>
      <c r="H45" s="32">
        <f>F45/E45*100</f>
        <v>127.58772419770517</v>
      </c>
      <c r="J45" s="42"/>
    </row>
    <row r="46" spans="1:10" ht="21" customHeight="1">
      <c r="A46" s="26" t="s">
        <v>85</v>
      </c>
      <c r="B46" s="27" t="s">
        <v>87</v>
      </c>
      <c r="C46" s="20">
        <v>1592000</v>
      </c>
      <c r="D46" s="20">
        <v>1123878.5</v>
      </c>
      <c r="E46" s="20">
        <v>1123878.5</v>
      </c>
      <c r="F46" s="20">
        <v>1123878.5</v>
      </c>
      <c r="G46" s="33">
        <f>F46-E46</f>
        <v>0</v>
      </c>
      <c r="H46" s="5"/>
    </row>
    <row r="47" spans="1:10" ht="48.75" customHeight="1">
      <c r="A47" s="7" t="s">
        <v>38</v>
      </c>
      <c r="B47" s="14" t="s">
        <v>39</v>
      </c>
      <c r="C47" s="19">
        <v>10822651.34</v>
      </c>
      <c r="D47" s="19">
        <v>10822651.34</v>
      </c>
      <c r="E47" s="19">
        <f>E48</f>
        <v>6138926.9100000001</v>
      </c>
      <c r="F47" s="19">
        <f>F48</f>
        <v>5633177.8399999999</v>
      </c>
      <c r="G47" s="19">
        <f t="shared" ref="G47:H48" si="20">G48</f>
        <v>-505749.0700000003</v>
      </c>
      <c r="H47" s="19">
        <f t="shared" si="20"/>
        <v>91.761604635230938</v>
      </c>
      <c r="J47" s="12"/>
    </row>
    <row r="48" spans="1:10" ht="28.9" customHeight="1">
      <c r="A48" s="7" t="s">
        <v>40</v>
      </c>
      <c r="B48" s="14" t="s">
        <v>41</v>
      </c>
      <c r="C48" s="19">
        <v>10822651.34</v>
      </c>
      <c r="D48" s="19">
        <v>10822651.34</v>
      </c>
      <c r="E48" s="19">
        <f>E49</f>
        <v>6138926.9100000001</v>
      </c>
      <c r="F48" s="19">
        <f>F49</f>
        <v>5633177.8399999999</v>
      </c>
      <c r="G48" s="19">
        <f t="shared" si="20"/>
        <v>-505749.0700000003</v>
      </c>
      <c r="H48" s="19">
        <f t="shared" si="20"/>
        <v>91.761604635230938</v>
      </c>
    </row>
    <row r="49" spans="1:10" ht="28.9" customHeight="1">
      <c r="A49" s="10" t="s">
        <v>42</v>
      </c>
      <c r="B49" s="5" t="s">
        <v>43</v>
      </c>
      <c r="C49" s="20">
        <v>10822651.34</v>
      </c>
      <c r="D49" s="20">
        <v>10822651.34</v>
      </c>
      <c r="E49" s="20">
        <v>6138926.9100000001</v>
      </c>
      <c r="F49" s="20">
        <v>5633177.8399999999</v>
      </c>
      <c r="G49" s="33">
        <f>F49-E49</f>
        <v>-505749.0700000003</v>
      </c>
      <c r="H49" s="32">
        <f>F49/E49*100</f>
        <v>91.761604635230938</v>
      </c>
    </row>
    <row r="50" spans="1:10" ht="28.5" customHeight="1">
      <c r="A50" s="7" t="s">
        <v>44</v>
      </c>
      <c r="B50" s="14" t="s">
        <v>45</v>
      </c>
      <c r="C50" s="19">
        <v>650000</v>
      </c>
      <c r="D50" s="19">
        <v>650000</v>
      </c>
      <c r="E50" s="19">
        <f>E51</f>
        <v>486000</v>
      </c>
      <c r="F50" s="19">
        <f>F51</f>
        <v>991982.3</v>
      </c>
      <c r="G50" s="19">
        <f t="shared" ref="G50:H51" si="21">G51</f>
        <v>-8017.7000000000116</v>
      </c>
      <c r="H50" s="19">
        <f t="shared" si="21"/>
        <v>98.350267489711925</v>
      </c>
    </row>
    <row r="51" spans="1:10" ht="54.75" customHeight="1">
      <c r="A51" s="7" t="s">
        <v>46</v>
      </c>
      <c r="B51" s="14" t="s">
        <v>47</v>
      </c>
      <c r="C51" s="19">
        <v>650000</v>
      </c>
      <c r="D51" s="19">
        <v>650000</v>
      </c>
      <c r="E51" s="19">
        <f>E52</f>
        <v>486000</v>
      </c>
      <c r="F51" s="19">
        <f>F52+F53</f>
        <v>991982.3</v>
      </c>
      <c r="G51" s="19">
        <f t="shared" si="21"/>
        <v>-8017.7000000000116</v>
      </c>
      <c r="H51" s="19">
        <f t="shared" si="21"/>
        <v>98.350267489711925</v>
      </c>
    </row>
    <row r="52" spans="1:10" ht="37.5" customHeight="1">
      <c r="A52" s="10" t="s">
        <v>48</v>
      </c>
      <c r="B52" s="5" t="s">
        <v>49</v>
      </c>
      <c r="C52" s="20">
        <v>650000</v>
      </c>
      <c r="D52" s="20">
        <v>650000</v>
      </c>
      <c r="E52" s="20">
        <v>486000</v>
      </c>
      <c r="F52" s="20">
        <v>477982.3</v>
      </c>
      <c r="G52" s="33">
        <f>F52-E52</f>
        <v>-8017.7000000000116</v>
      </c>
      <c r="H52" s="32">
        <f>F52/E52*100</f>
        <v>98.350267489711925</v>
      </c>
    </row>
    <row r="53" spans="1:10" ht="81.75" customHeight="1">
      <c r="A53" s="3" t="s">
        <v>131</v>
      </c>
      <c r="B53" s="5" t="s">
        <v>130</v>
      </c>
      <c r="C53" s="20"/>
      <c r="D53" s="20"/>
      <c r="E53" s="20"/>
      <c r="F53" s="20">
        <v>514000</v>
      </c>
      <c r="G53" s="33">
        <f>F53-E53</f>
        <v>514000</v>
      </c>
      <c r="H53" s="32"/>
    </row>
    <row r="54" spans="1:10" ht="14.45" customHeight="1">
      <c r="A54" s="7" t="s">
        <v>50</v>
      </c>
      <c r="B54" s="14" t="s">
        <v>51</v>
      </c>
      <c r="C54" s="19">
        <v>143451.54999999999</v>
      </c>
      <c r="D54" s="19">
        <v>143451.54999999999</v>
      </c>
      <c r="E54" s="19">
        <f>E55</f>
        <v>105000</v>
      </c>
      <c r="F54" s="19">
        <f>F55</f>
        <v>99023.19</v>
      </c>
      <c r="G54" s="19">
        <f t="shared" ref="G54:H55" si="22">G55</f>
        <v>-5976.8099999999977</v>
      </c>
      <c r="H54" s="19">
        <f t="shared" si="22"/>
        <v>94.3078</v>
      </c>
      <c r="J54" s="12"/>
    </row>
    <row r="55" spans="1:10" ht="14.45" customHeight="1">
      <c r="A55" s="7" t="s">
        <v>52</v>
      </c>
      <c r="B55" s="14" t="s">
        <v>53</v>
      </c>
      <c r="C55" s="19">
        <v>143451.54999999999</v>
      </c>
      <c r="D55" s="19">
        <v>143451.54999999999</v>
      </c>
      <c r="E55" s="19">
        <f>E56</f>
        <v>105000</v>
      </c>
      <c r="F55" s="19">
        <f>F56+F57</f>
        <v>99023.19</v>
      </c>
      <c r="G55" s="19">
        <f t="shared" si="22"/>
        <v>-5976.8099999999977</v>
      </c>
      <c r="H55" s="19">
        <f t="shared" si="22"/>
        <v>94.3078</v>
      </c>
    </row>
    <row r="56" spans="1:10" ht="15.75" customHeight="1">
      <c r="A56" s="10" t="s">
        <v>54</v>
      </c>
      <c r="B56" s="5" t="s">
        <v>55</v>
      </c>
      <c r="C56" s="24">
        <v>143451.54999999999</v>
      </c>
      <c r="D56" s="24">
        <v>143451.54999999999</v>
      </c>
      <c r="E56" s="24">
        <v>105000</v>
      </c>
      <c r="F56" s="24">
        <v>99023.19</v>
      </c>
      <c r="G56" s="31">
        <f>F56-E56</f>
        <v>-5976.8099999999977</v>
      </c>
      <c r="H56" s="32">
        <f>F56/E56*100</f>
        <v>94.3078</v>
      </c>
    </row>
    <row r="57" spans="1:10" ht="15.75" customHeight="1">
      <c r="A57" s="10" t="s">
        <v>112</v>
      </c>
      <c r="B57" s="5" t="s">
        <v>111</v>
      </c>
      <c r="C57" s="24"/>
      <c r="D57" s="24"/>
      <c r="E57" s="24"/>
      <c r="F57" s="24"/>
      <c r="G57" s="31"/>
      <c r="H57" s="32"/>
    </row>
    <row r="58" spans="1:10" ht="37.5" customHeight="1">
      <c r="A58" s="10" t="s">
        <v>113</v>
      </c>
      <c r="B58" s="34" t="s">
        <v>115</v>
      </c>
      <c r="C58" s="24"/>
      <c r="D58" s="24"/>
      <c r="E58" s="24">
        <v>0</v>
      </c>
      <c r="F58" s="24">
        <v>1316529.31</v>
      </c>
      <c r="G58" s="31">
        <f>F58-E58</f>
        <v>1316529.31</v>
      </c>
      <c r="H58" s="32"/>
    </row>
    <row r="59" spans="1:10" ht="39.75" customHeight="1">
      <c r="A59" s="10" t="s">
        <v>114</v>
      </c>
      <c r="B59" s="35" t="s">
        <v>116</v>
      </c>
      <c r="C59" s="24"/>
      <c r="D59" s="24"/>
      <c r="E59" s="24"/>
      <c r="F59" s="24">
        <v>22143.040000000001</v>
      </c>
      <c r="G59" s="31">
        <f>F59-E59</f>
        <v>22143.040000000001</v>
      </c>
      <c r="H59" s="32"/>
    </row>
    <row r="60" spans="1:10" ht="58.5" customHeight="1">
      <c r="A60" s="10" t="s">
        <v>133</v>
      </c>
      <c r="B60" s="45" t="s">
        <v>132</v>
      </c>
      <c r="C60" s="24"/>
      <c r="D60" s="24"/>
      <c r="E60" s="24"/>
      <c r="F60" s="24">
        <v>695914</v>
      </c>
      <c r="G60" s="31">
        <f>F60-E60</f>
        <v>695914</v>
      </c>
      <c r="H60" s="32"/>
    </row>
    <row r="61" spans="1:10" ht="41.25" customHeight="1">
      <c r="A61" s="36" t="s">
        <v>117</v>
      </c>
      <c r="B61" s="46" t="s">
        <v>118</v>
      </c>
      <c r="C61" s="24"/>
      <c r="D61" s="24">
        <v>45000</v>
      </c>
      <c r="E61" s="24"/>
      <c r="F61" s="24"/>
      <c r="G61" s="31"/>
      <c r="H61" s="32"/>
    </row>
    <row r="62" spans="1:10" ht="14.45" customHeight="1">
      <c r="A62" s="7" t="s">
        <v>0</v>
      </c>
      <c r="B62" s="8" t="s">
        <v>56</v>
      </c>
      <c r="C62" s="25">
        <v>12096064.579999998</v>
      </c>
      <c r="D62" s="25">
        <f>D63+D71+D74</f>
        <v>94560970.950000003</v>
      </c>
      <c r="E62" s="25">
        <f>E63+E71+E74</f>
        <v>88554123.510000005</v>
      </c>
      <c r="F62" s="25">
        <f>F63+F71+F74</f>
        <v>88554123.510000005</v>
      </c>
      <c r="G62" s="25">
        <f>G63+G71+G74</f>
        <v>0</v>
      </c>
      <c r="H62" s="41">
        <f>F62/E62*100</f>
        <v>100</v>
      </c>
    </row>
    <row r="63" spans="1:10" ht="29.25" customHeight="1">
      <c r="A63" s="7" t="s">
        <v>57</v>
      </c>
      <c r="B63" s="14" t="s">
        <v>58</v>
      </c>
      <c r="C63" s="21">
        <v>12096064.579999998</v>
      </c>
      <c r="D63" s="21">
        <f>D64+D67+D65+D66+D68+D69+D70</f>
        <v>38264992.119999997</v>
      </c>
      <c r="E63" s="21">
        <f>E64+E67+E65+E66+E68+E69</f>
        <v>32258144.68</v>
      </c>
      <c r="F63" s="21">
        <f>F64+F67+F65+F66+F68+F69</f>
        <v>32258144.68</v>
      </c>
      <c r="G63" s="5"/>
      <c r="H63" s="5"/>
    </row>
    <row r="64" spans="1:10" ht="28.5" customHeight="1">
      <c r="A64" s="3" t="s">
        <v>99</v>
      </c>
      <c r="B64" s="5" t="s">
        <v>59</v>
      </c>
      <c r="C64" s="22">
        <v>4500000</v>
      </c>
      <c r="D64" s="22">
        <v>4500000</v>
      </c>
      <c r="E64" s="22">
        <v>4500000</v>
      </c>
      <c r="F64" s="22">
        <v>4500000</v>
      </c>
      <c r="G64" s="5"/>
      <c r="H64" s="5"/>
    </row>
    <row r="65" spans="1:8" ht="51" customHeight="1">
      <c r="A65" s="10" t="s">
        <v>81</v>
      </c>
      <c r="B65" s="5" t="s">
        <v>82</v>
      </c>
      <c r="C65" s="22">
        <v>592178.03</v>
      </c>
      <c r="D65" s="22">
        <v>592178.03</v>
      </c>
      <c r="E65" s="22">
        <v>592178.03</v>
      </c>
      <c r="F65" s="22">
        <v>592178.03</v>
      </c>
      <c r="G65" s="31">
        <f>F65-E65</f>
        <v>0</v>
      </c>
      <c r="H65" s="5">
        <f>F65/E65*100</f>
        <v>100</v>
      </c>
    </row>
    <row r="66" spans="1:8" ht="31.5" customHeight="1">
      <c r="A66" s="10" t="s">
        <v>83</v>
      </c>
      <c r="B66" s="5" t="s">
        <v>84</v>
      </c>
      <c r="C66" s="22">
        <v>154500</v>
      </c>
      <c r="D66" s="22">
        <v>154500</v>
      </c>
      <c r="E66" s="22">
        <v>103000</v>
      </c>
      <c r="F66" s="22">
        <v>103000</v>
      </c>
      <c r="G66" s="31">
        <f t="shared" ref="G66:G74" si="23">F66-E66</f>
        <v>0</v>
      </c>
      <c r="H66" s="5"/>
    </row>
    <row r="67" spans="1:8" ht="43.35" customHeight="1">
      <c r="A67" s="3" t="s">
        <v>100</v>
      </c>
      <c r="B67" s="5" t="s">
        <v>80</v>
      </c>
      <c r="C67" s="22">
        <v>3738100</v>
      </c>
      <c r="D67" s="22">
        <v>3738100</v>
      </c>
      <c r="E67" s="22">
        <v>2885979.84</v>
      </c>
      <c r="F67" s="22">
        <v>2885979.84</v>
      </c>
      <c r="G67" s="31">
        <f t="shared" si="23"/>
        <v>0</v>
      </c>
      <c r="H67" s="39">
        <f>F67/E67*100</f>
        <v>100</v>
      </c>
    </row>
    <row r="68" spans="1:8" ht="43.5" customHeight="1">
      <c r="A68" s="3" t="s">
        <v>106</v>
      </c>
      <c r="B68" s="11" t="s">
        <v>107</v>
      </c>
      <c r="C68" s="22">
        <v>3111286.55</v>
      </c>
      <c r="D68" s="22">
        <v>27607997.77</v>
      </c>
      <c r="E68" s="22">
        <v>22676986.809999999</v>
      </c>
      <c r="F68" s="22">
        <v>22676986.809999999</v>
      </c>
      <c r="G68" s="31">
        <f t="shared" si="23"/>
        <v>0</v>
      </c>
      <c r="H68" s="5">
        <f>F68/E68*100</f>
        <v>100</v>
      </c>
    </row>
    <row r="69" spans="1:8" ht="56.25" customHeight="1">
      <c r="A69" s="37" t="s">
        <v>119</v>
      </c>
      <c r="B69" s="38" t="s">
        <v>120</v>
      </c>
      <c r="C69" s="22"/>
      <c r="D69" s="22">
        <v>1500000</v>
      </c>
      <c r="E69" s="22">
        <v>1500000</v>
      </c>
      <c r="F69" s="22">
        <v>1500000</v>
      </c>
      <c r="G69" s="31">
        <f t="shared" si="23"/>
        <v>0</v>
      </c>
      <c r="H69" s="5"/>
    </row>
    <row r="70" spans="1:8" ht="56.25" customHeight="1">
      <c r="A70" s="37" t="s">
        <v>127</v>
      </c>
      <c r="B70" s="38" t="s">
        <v>128</v>
      </c>
      <c r="C70" s="22"/>
      <c r="D70" s="22">
        <v>172216.32000000001</v>
      </c>
      <c r="E70" s="22">
        <v>172216.32000000001</v>
      </c>
      <c r="F70" s="22"/>
      <c r="G70" s="31">
        <f t="shared" si="23"/>
        <v>-172216.32000000001</v>
      </c>
      <c r="H70" s="5"/>
    </row>
    <row r="71" spans="1:8" ht="28.9" customHeight="1">
      <c r="A71" s="7" t="s">
        <v>60</v>
      </c>
      <c r="B71" s="14" t="s">
        <v>61</v>
      </c>
      <c r="C71" s="21">
        <v>0</v>
      </c>
      <c r="D71" s="21">
        <f t="shared" ref="D71:F72" si="24">D72</f>
        <v>57202350</v>
      </c>
      <c r="E71" s="21">
        <f t="shared" si="24"/>
        <v>57202350</v>
      </c>
      <c r="F71" s="21">
        <f t="shared" si="24"/>
        <v>57202350</v>
      </c>
      <c r="G71" s="31">
        <f t="shared" si="23"/>
        <v>0</v>
      </c>
      <c r="H71" s="5"/>
    </row>
    <row r="72" spans="1:8" ht="28.9" customHeight="1">
      <c r="A72" s="7" t="s">
        <v>105</v>
      </c>
      <c r="B72" s="14" t="s">
        <v>86</v>
      </c>
      <c r="C72" s="21">
        <v>0</v>
      </c>
      <c r="D72" s="21">
        <f t="shared" si="24"/>
        <v>57202350</v>
      </c>
      <c r="E72" s="21">
        <f t="shared" si="24"/>
        <v>57202350</v>
      </c>
      <c r="F72" s="21">
        <f t="shared" si="24"/>
        <v>57202350</v>
      </c>
      <c r="G72" s="31">
        <f>F72-E72</f>
        <v>0</v>
      </c>
      <c r="H72" s="5"/>
    </row>
    <row r="73" spans="1:8" ht="28.9" customHeight="1">
      <c r="A73" s="3" t="s">
        <v>104</v>
      </c>
      <c r="B73" s="5" t="s">
        <v>62</v>
      </c>
      <c r="C73" s="22"/>
      <c r="D73" s="22">
        <f>50000000+500000+6702350</f>
        <v>57202350</v>
      </c>
      <c r="E73" s="22">
        <v>57202350</v>
      </c>
      <c r="F73" s="22">
        <v>57202350</v>
      </c>
      <c r="G73" s="31">
        <f>F73-E73</f>
        <v>0</v>
      </c>
      <c r="H73" s="5">
        <f>F73/E73*100</f>
        <v>100</v>
      </c>
    </row>
    <row r="74" spans="1:8" ht="28.9" customHeight="1">
      <c r="A74" s="10" t="s">
        <v>102</v>
      </c>
      <c r="B74" s="5" t="s">
        <v>103</v>
      </c>
      <c r="C74" s="22">
        <v>0</v>
      </c>
      <c r="D74" s="22">
        <f>-505487.17+(-190981)+(-209903)</f>
        <v>-906371.16999999993</v>
      </c>
      <c r="E74" s="22">
        <v>-906371.17</v>
      </c>
      <c r="F74" s="22">
        <v>-906371.17</v>
      </c>
      <c r="G74" s="31">
        <f t="shared" si="23"/>
        <v>0</v>
      </c>
      <c r="H74" s="5">
        <f>F74/E74*100</f>
        <v>100</v>
      </c>
    </row>
    <row r="75" spans="1:8" ht="21.6" customHeight="1">
      <c r="A75" s="48" t="s">
        <v>63</v>
      </c>
      <c r="B75" s="48"/>
      <c r="C75" s="16">
        <v>212783865.10500002</v>
      </c>
      <c r="D75" s="16">
        <f>D9+D38+D62</f>
        <v>307546297.23500001</v>
      </c>
      <c r="E75" s="16">
        <f>E9+E38+E62</f>
        <v>243710251.58500004</v>
      </c>
      <c r="F75" s="16">
        <f>F9+F38+F62</f>
        <v>259622565.51999998</v>
      </c>
      <c r="G75" s="16">
        <f>G9+G38+G62</f>
        <v>13949782.034999989</v>
      </c>
      <c r="H75" s="40">
        <f>F75/E75*100</f>
        <v>106.52919351217778</v>
      </c>
    </row>
    <row r="76" spans="1:8">
      <c r="C76" s="12"/>
    </row>
  </sheetData>
  <mergeCells count="3">
    <mergeCell ref="A75:B75"/>
    <mergeCell ref="A5:H5"/>
    <mergeCell ref="F4:I4"/>
  </mergeCells>
  <phoneticPr fontId="12" type="noConversion"/>
  <pageMargins left="0.98425196850393704" right="0.11811023622047245" top="0.31496062992125984" bottom="0.39370078740157483" header="0.15748031496062992" footer="0.31496062992125984"/>
  <pageSetup paperSize="9" scale="63" orientation="portrait" r:id="rId1"/>
  <headerFooter>
    <oddFooter>&amp;C&amp;P из &amp;N</oddFooter>
  </headerFooter>
  <rowBreaks count="2" manualBreakCount="2">
    <brk id="22" max="7" man="1"/>
    <brk id="4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Табл.1.1</vt:lpstr>
      <vt:lpstr>Табл.1.1!Заголовки_для_печати</vt:lpstr>
      <vt:lpstr>Табл.1.1!Область_печати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Городской Совет</dc:creator>
  <cp:lastModifiedBy>Щеглова Виктория Александровна</cp:lastModifiedBy>
  <cp:lastPrinted>2022-10-10T01:23:33Z</cp:lastPrinted>
  <dcterms:created xsi:type="dcterms:W3CDTF">2006-09-16T00:00:00Z</dcterms:created>
  <dcterms:modified xsi:type="dcterms:W3CDTF">2022-10-11T01:56:25Z</dcterms:modified>
</cp:coreProperties>
</file>