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355" windowHeight="12690" activeTab="0"/>
  </bookViews>
  <sheets>
    <sheet name="На 01.10.2022г." sheetId="1" r:id="rId1"/>
  </sheets>
  <definedNames>
    <definedName name="_xlnm.Print_Titles" localSheetId="0">'На 01.10.2022г.'!$12:$13</definedName>
    <definedName name="_xlnm.Print_Area" localSheetId="0">'На 01.10.2022г.'!$A$2:$I$771</definedName>
  </definedNames>
  <calcPr fullCalcOnLoad="1"/>
</workbook>
</file>

<file path=xl/sharedStrings.xml><?xml version="1.0" encoding="utf-8"?>
<sst xmlns="http://schemas.openxmlformats.org/spreadsheetml/2006/main" count="2955" uniqueCount="765">
  <si>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</si>
  <si>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</si>
  <si>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</si>
  <si>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</si>
  <si>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</si>
  <si>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</si>
  <si>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</si>
  <si>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</si>
  <si>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</si>
  <si>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</si>
  <si>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</si>
  <si>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</si>
  <si>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</si>
  <si>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</si>
  <si>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</si>
  <si>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</si>
  <si>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</si>
  <si>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</si>
  <si>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</si>
  <si>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</si>
  <si>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</si>
  <si>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</si>
  <si>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</si>
  <si>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</si>
  <si>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</si>
  <si>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</si>
  <si>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</si>
  <si>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</si>
  <si>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</si>
  <si>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</si>
  <si>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</si>
  <si>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</si>
  <si>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</si>
  <si>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</si>
  <si>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</si>
  <si>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</si>
  <si>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</si>
  <si>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</si>
  <si>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</si>
  <si>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</si>
  <si>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</si>
  <si>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</si>
  <si>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</si>
  <si>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</si>
  <si>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</si>
  <si>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</si>
  <si>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</si>
  <si>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</si>
  <si>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</si>
  <si>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</si>
  <si>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</si>
  <si>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</si>
  <si>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</si>
  <si>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</si>
  <si>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</si>
  <si>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</si>
  <si>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</si>
  <si>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</si>
  <si>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</si>
  <si>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</si>
  <si>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</si>
  <si>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</si>
  <si>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</si>
  <si>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</si>
  <si>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</si>
  <si>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</si>
  <si>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</si>
  <si>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</si>
  <si>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</si>
  <si>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</si>
  <si>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</si>
  <si>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</si>
  <si>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</si>
  <si>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</si>
  <si>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</si>
  <si>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</si>
  <si>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</si>
  <si>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</si>
  <si>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</si>
  <si>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</si>
  <si>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</si>
  <si>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</si>
  <si>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</si>
  <si>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</si>
  <si>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</si>
  <si>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</si>
  <si>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</si>
  <si>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</si>
  <si>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</si>
  <si>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</si>
  <si>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</si>
  <si>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</si>
  <si>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</si>
  <si>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</si>
  <si>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</si>
  <si>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</si>
  <si>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</si>
  <si>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</si>
  <si>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</si>
  <si>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</si>
  <si>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</si>
  <si>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</si>
  <si>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</si>
  <si>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</si>
  <si>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</si>
  <si>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</si>
  <si>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</si>
  <si>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</si>
  <si>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</si>
  <si>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</si>
  <si>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</si>
  <si>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</si>
  <si>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</si>
  <si>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</si>
  <si>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</si>
  <si>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</si>
  <si>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</si>
  <si>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</si>
  <si>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</si>
  <si>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</si>
  <si>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</si>
  <si>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</si>
  <si>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</si>
  <si>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</si>
  <si>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</si>
  <si>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</si>
  <si>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</si>
  <si>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</si>
  <si>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</si>
  <si>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</si>
  <si>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</si>
  <si>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</si>
  <si>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</si>
  <si>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 xml:space="preserve">340 00 00 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</si>
  <si>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</si>
  <si>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</si>
  <si>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</si>
  <si>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</si>
  <si>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</si>
  <si>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</si>
  <si>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</si>
  <si>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</si>
  <si>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</si>
  <si>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</si>
  <si>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</si>
  <si>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</si>
  <si>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</si>
  <si>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</si>
  <si>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</si>
  <si>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</si>
  <si>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</si>
  <si>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</si>
  <si>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</si>
  <si>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</si>
  <si>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</si>
  <si>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</si>
  <si>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</si>
  <si>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</si>
  <si>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</si>
  <si>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</si>
  <si>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</si>
  <si>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</si>
  <si>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</si>
  <si>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</si>
  <si>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</si>
  <si>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</si>
  <si>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</si>
  <si>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</si>
  <si>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</si>
  <si>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</si>
  <si>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</si>
  <si>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</si>
  <si>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</si>
  <si>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</si>
  <si>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</si>
  <si>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</si>
  <si>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</si>
  <si>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</si>
  <si>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</si>
  <si>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</si>
  <si>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</si>
  <si>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</si>
  <si>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</si>
  <si>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</si>
  <si>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</si>
  <si>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</si>
  <si>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</si>
  <si>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</si>
  <si>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</si>
  <si>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</si>
  <si>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</si>
  <si>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</si>
  <si>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</si>
  <si>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</si>
  <si>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</si>
  <si>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</si>
  <si>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</si>
  <si>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</si>
  <si>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</si>
  <si>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</si>
  <si>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</si>
  <si>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</si>
  <si>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</si>
  <si>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</si>
  <si>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</si>
  <si>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</si>
  <si>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</si>
  <si>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</si>
  <si>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</si>
  <si>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</si>
  <si>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</si>
  <si>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</si>
  <si>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</si>
  <si>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</si>
  <si>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</si>
  <si>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</si>
  <si>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</si>
  <si>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</si>
  <si>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</si>
  <si>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</si>
  <si>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</si>
  <si>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</si>
  <si>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</si>
  <si>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</si>
  <si>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</si>
  <si>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</si>
  <si>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</si>
  <si>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</si>
  <si>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</si>
  <si>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</si>
  <si>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</si>
  <si>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</si>
  <si>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</si>
  <si>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</si>
  <si>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</si>
  <si>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</si>
  <si>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</si>
  <si>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</si>
  <si>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</si>
  <si>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</si>
  <si>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</si>
  <si>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</si>
  <si>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</si>
  <si>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</si>
  <si>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</si>
  <si>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</si>
  <si>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</si>
  <si>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</si>
  <si>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</si>
  <si>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</si>
  <si>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</si>
  <si>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</si>
  <si>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</si>
  <si>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</si>
  <si>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</si>
  <si>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</si>
  <si>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</si>
  <si>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</si>
  <si>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</si>
  <si>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</si>
  <si>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</si>
  <si>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</si>
  <si>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</si>
  <si>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</si>
  <si>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</si>
  <si>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521</t>
  </si>
  <si>
    <t>2921018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</si>
  <si>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</si>
  <si>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</si>
  <si>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</si>
  <si>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</si>
  <si>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</si>
  <si>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</si>
  <si>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</si>
  <si>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</si>
  <si>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</si>
  <si>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</si>
  <si>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</si>
  <si>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</si>
  <si>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</si>
  <si>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</si>
  <si>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</si>
  <si>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</si>
  <si>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</si>
  <si>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</si>
  <si>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</si>
  <si>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</si>
  <si>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</si>
  <si>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</si>
  <si>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</si>
  <si>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</si>
  <si>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</si>
  <si>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</si>
  <si>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</si>
  <si>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</si>
  <si>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</si>
  <si>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</si>
  <si>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</si>
  <si>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</si>
  <si>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</si>
  <si>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</si>
  <si>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</si>
  <si>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</si>
  <si>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</si>
  <si>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</si>
  <si>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</si>
  <si>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</si>
  <si>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</si>
  <si>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</si>
  <si>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</si>
  <si>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</si>
  <si>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</si>
  <si>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</si>
  <si>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</si>
  <si>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</si>
  <si>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</si>
  <si>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</si>
  <si>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</si>
  <si>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</si>
  <si>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</si>
  <si>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</si>
  <si>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</si>
  <si>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</si>
  <si>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</si>
  <si>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</si>
  <si>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</si>
  <si>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</si>
  <si>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</si>
  <si>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</si>
  <si>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</si>
  <si>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</si>
  <si>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</si>
  <si>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Услуги по межеванию земельных участков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</si>
  <si>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</si>
  <si>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</si>
  <si>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</si>
  <si>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</si>
  <si>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</si>
  <si>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</si>
  <si>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</si>
  <si>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</si>
  <si>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</si>
  <si>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</si>
  <si>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</si>
  <si>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Социальные выплаты гражданам, кроме публичных нормативных обязательств</t>
  </si>
  <si>
    <t>Выплата премий, грантов, учащимся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</si>
  <si>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</si>
  <si>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</si>
  <si>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</si>
  <si>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</si>
  <si>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</si>
  <si>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</si>
  <si>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</si>
  <si>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Денежные выплаты в рамках программы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</si>
  <si>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</si>
  <si>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</si>
  <si>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</si>
  <si>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</si>
  <si>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</si>
  <si>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</si>
  <si>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</si>
  <si>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</si>
  <si>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</si>
  <si>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</si>
  <si>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</si>
  <si>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</si>
  <si>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</si>
  <si>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</si>
  <si>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</si>
  <si>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</si>
  <si>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</si>
  <si>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</si>
  <si>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</si>
  <si>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</si>
  <si>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</si>
  <si>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</si>
  <si>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</si>
  <si>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</si>
  <si>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</si>
  <si>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</si>
  <si>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</si>
  <si>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</si>
  <si>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</si>
  <si>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</si>
  <si>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</si>
  <si>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</si>
  <si>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</si>
  <si>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</si>
  <si>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</si>
  <si>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</si>
  <si>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</si>
  <si>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</si>
  <si>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</si>
  <si>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</si>
  <si>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</si>
  <si>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</si>
  <si>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</si>
  <si>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</si>
  <si>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</si>
  <si>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Фактические расходы</t>
  </si>
  <si>
    <t>1133</t>
  </si>
  <si>
    <t>2740010010</t>
  </si>
  <si>
    <t>3100000000</t>
  </si>
  <si>
    <t>3120010030</t>
  </si>
  <si>
    <t>2220010050</t>
  </si>
  <si>
    <t>1800000000</t>
  </si>
  <si>
    <t>1850010010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</si>
  <si>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</si>
  <si>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</si>
  <si>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</si>
  <si>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</si>
  <si>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</si>
  <si>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</si>
  <si>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</si>
  <si>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</si>
  <si>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</si>
  <si>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</si>
  <si>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</si>
  <si>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</si>
  <si>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</si>
  <si>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</si>
  <si>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</si>
  <si>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</si>
  <si>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</si>
  <si>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</si>
  <si>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</si>
  <si>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</si>
  <si>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</si>
  <si>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</si>
  <si>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1420010010</t>
  </si>
  <si>
    <t>Приобретение продуктов питания</t>
  </si>
  <si>
    <t>811</t>
  </si>
  <si>
    <t>9950091019</t>
  </si>
  <si>
    <t>296</t>
  </si>
  <si>
    <t>295</t>
  </si>
  <si>
    <t>291</t>
  </si>
  <si>
    <t>0804</t>
  </si>
  <si>
    <t>292</t>
  </si>
  <si>
    <t>ремонт автомобиля</t>
  </si>
  <si>
    <t>Продукты питания</t>
  </si>
  <si>
    <t xml:space="preserve">0203 </t>
  </si>
  <si>
    <t>9950071020</t>
  </si>
  <si>
    <t>Асфальтированин придомовых территоий ФБ,РБ</t>
  </si>
  <si>
    <t>Оплата транспортных расходов</t>
  </si>
  <si>
    <t>1320010030</t>
  </si>
  <si>
    <t>Увеличение материальных запасов</t>
  </si>
  <si>
    <t>1119</t>
  </si>
  <si>
    <t>20А0010010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</si>
  <si>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</si>
  <si>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</si>
  <si>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</si>
  <si>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</si>
  <si>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</si>
  <si>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</si>
  <si>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</si>
  <si>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</si>
  <si>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</si>
  <si>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</si>
  <si>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</si>
  <si>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</si>
  <si>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</si>
  <si>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</si>
  <si>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</si>
  <si>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</si>
  <si>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</si>
  <si>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</si>
  <si>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</si>
  <si>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</si>
  <si>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</si>
  <si>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</si>
  <si>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</si>
  <si>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</si>
  <si>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</si>
  <si>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</si>
  <si>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</si>
  <si>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</si>
  <si>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</si>
  <si>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</si>
  <si>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</si>
  <si>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</si>
  <si>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</si>
  <si>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</si>
  <si>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</si>
  <si>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</si>
  <si>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</si>
  <si>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</si>
  <si>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</si>
  <si>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</si>
  <si>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</si>
  <si>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</si>
  <si>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</si>
  <si>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</si>
  <si>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</si>
  <si>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</si>
  <si>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</si>
  <si>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</si>
  <si>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</si>
  <si>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</si>
  <si>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</si>
  <si>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</si>
  <si>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</si>
  <si>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</si>
  <si>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</si>
  <si>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</si>
  <si>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Продление лицензии на антивирус Eset32</t>
  </si>
  <si>
    <t>Предоставление услуг  по предоставлению доступа и сопровождению справочно-правовой системы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</si>
  <si>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</si>
  <si>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</si>
  <si>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</si>
  <si>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</si>
  <si>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</si>
  <si>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</si>
  <si>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</si>
  <si>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</si>
  <si>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</si>
  <si>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</si>
  <si>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</si>
  <si>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</si>
  <si>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</si>
  <si>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</si>
  <si>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20300L4970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</si>
  <si>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</si>
  <si>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</si>
  <si>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</si>
  <si>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</si>
  <si>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</si>
  <si>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</si>
  <si>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</si>
  <si>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</si>
  <si>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Выезд из РКС (Красно)</t>
  </si>
  <si>
    <t>Выплата суточных за счет МБ</t>
  </si>
  <si>
    <t>Транспортные услуги (оплата проезда в учебный отпуск)</t>
  </si>
  <si>
    <t>1420062650</t>
  </si>
  <si>
    <t>14200S2650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</si>
  <si>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</si>
  <si>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</si>
  <si>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</si>
  <si>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</si>
  <si>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</si>
  <si>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Увеличение основных средств</t>
  </si>
  <si>
    <t>Начисления на выплаты по оплате труда (за счет МБ)</t>
  </si>
  <si>
    <t>312</t>
  </si>
  <si>
    <t>3120010070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</si>
  <si>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</si>
  <si>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</si>
  <si>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</si>
  <si>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</si>
  <si>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</si>
  <si>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</si>
  <si>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</si>
  <si>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</si>
  <si>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</si>
  <si>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</si>
  <si>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</si>
  <si>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</si>
  <si>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</si>
  <si>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2220010040</t>
  </si>
  <si>
    <t>Приобретениепродуктов питания</t>
  </si>
  <si>
    <t>0314</t>
  </si>
  <si>
    <t>Выплата денежного поощрения (премии)</t>
  </si>
  <si>
    <t>2220010060</t>
  </si>
  <si>
    <t>Обслуживание видеонаблюдения</t>
  </si>
  <si>
    <t>1850010020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</si>
  <si>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</si>
  <si>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</si>
  <si>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</si>
  <si>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Разработка Ген.плана (софинансирование поселения)</t>
  </si>
  <si>
    <t>Разработка Ген.плана (софинансирование района)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</si>
  <si>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</si>
  <si>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</si>
  <si>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</si>
  <si>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</si>
  <si>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Услуги по содержанию помещения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</si>
  <si>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</si>
  <si>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</si>
  <si>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9950091009</t>
  </si>
  <si>
    <t>Содержание объектов уличного освещения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</si>
  <si>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</si>
  <si>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</si>
  <si>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 xml:space="preserve">226 (22-55550-00000-00000) </t>
  </si>
  <si>
    <t>Прочие услуги по благоустройству территории (за счет ГБ)</t>
  </si>
  <si>
    <t>Оплата услуг аренды за подвес наружного кабеля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</si>
  <si>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</si>
  <si>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</si>
  <si>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</si>
  <si>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</si>
  <si>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</si>
  <si>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Выполнение работ по разработке ПСД на Капитальный ремонт пешеходной зоны в г. Удачный</t>
  </si>
  <si>
    <t>Выполнение работ по разработке ПСД на кап.ремонт участка дороги Промзона-Новый город (перекресток в районе УГОК)</t>
  </si>
  <si>
    <t>Выполнение работ по бетонированию участка дороги Промзона-Новый город (поворот на УГОК)</t>
  </si>
  <si>
    <t>Выполнение работ по асфальтированию тротуара (район магазина Феникс</t>
  </si>
  <si>
    <t>Ямочный ремонт УДС</t>
  </si>
  <si>
    <t>25Т0063360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</si>
  <si>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</si>
  <si>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</si>
  <si>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</si>
  <si>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</si>
  <si>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Оплата работы студ.отрядов, ГПД</t>
  </si>
  <si>
    <t>Услуги по обслуживанию и ремонту оборудования теплоузлов</t>
  </si>
  <si>
    <t>7000</t>
  </si>
  <si>
    <t>185И1S4Д50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</si>
  <si>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</si>
  <si>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</si>
  <si>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</si>
  <si>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</si>
  <si>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</si>
  <si>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</si>
  <si>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</si>
  <si>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Услуги шиномонтажа, обслуживания</t>
  </si>
  <si>
    <t>Иные межбюджетные трансферты на организацию и проведение юбилейных, праздничных культурно-массовых мероприятий в г. Удачном, посвященных: 100-летию образования ЯАССР, 55-летию города Удачного, 30-летию АК "АЛРОСА" (ПАО), 65-летию треста "Якуталмаз"</t>
  </si>
  <si>
    <r>
      <t xml:space="preserve">Содержание муниципальных дорог (зимнее и летнее) </t>
    </r>
    <r>
      <rPr>
        <b/>
        <sz val="10"/>
        <rFont val="Arial Cyr"/>
        <family val="0"/>
      </rPr>
      <t>остатки за 2021 год</t>
    </r>
  </si>
  <si>
    <t>Субсидии за счет бюджета РС (Якутия) на разработку ПСД</t>
  </si>
  <si>
    <r>
      <t xml:space="preserve"> Выполнение работ по разработке ПСД на проведение кап.ремонта участка дороги Жилпоселок-Аэропорт Софинансирование субсидии на  ПСД за счет МБ (</t>
    </r>
    <r>
      <rPr>
        <b/>
        <sz val="10"/>
        <rFont val="Arial Cyr"/>
        <family val="0"/>
      </rPr>
      <t>контракты за 2021 год)</t>
    </r>
  </si>
  <si>
    <r>
      <t xml:space="preserve"> Выполнение работ по разработке ПСД на проведение кап.ремонта участка дороги Жилпоселок-Аэропорт Софинансирование субсидии на  ПСД за счет ГБ РС (Я) (</t>
    </r>
    <r>
      <rPr>
        <b/>
        <sz val="10"/>
        <rFont val="Arial Cyr"/>
        <family val="0"/>
      </rPr>
      <t>контракты за 2021 год)</t>
    </r>
  </si>
  <si>
    <t>Выполнение инженерных изысканий по объекту автодорога Жилпоселок-Аэропорт</t>
  </si>
  <si>
    <t>Выполнение работ по разработке ПСД на кап.ремонт автодороги Жилпоселок-Аэропорт (заявка на Дорфонд Софинансирование)</t>
  </si>
  <si>
    <t>Прочие</t>
  </si>
  <si>
    <t>Содержание дорог (МБ)</t>
  </si>
  <si>
    <r>
      <t>Выполнение диагностики паспортизация (</t>
    </r>
    <r>
      <rPr>
        <b/>
        <sz val="10"/>
        <rFont val="Arial Cyr"/>
        <family val="0"/>
      </rPr>
      <t>контракт за 2021 год</t>
    </r>
    <r>
      <rPr>
        <sz val="10"/>
        <rFont val="Arial Cyr"/>
        <family val="0"/>
      </rPr>
      <t>) (МБ)</t>
    </r>
  </si>
  <si>
    <t>4040010050</t>
  </si>
  <si>
    <t>185И164Д50</t>
  </si>
  <si>
    <t>Разработка плана действий по предупреждению и ликвидации ЧС</t>
  </si>
  <si>
    <t>Обслуживание оргтехники</t>
  </si>
  <si>
    <t>Работы по утеплению 7 вводых трубопроводов ГВС, ХВС в здании РУС</t>
  </si>
  <si>
    <t>Работы по утеплению 3 вводых трубопроводов ГВС, ХВС в здании Переходной галереи</t>
  </si>
  <si>
    <t>Изготовление проекта тренажерный зал</t>
  </si>
  <si>
    <t>Прочие расходы по содержанию имущества, в т.ч.</t>
  </si>
  <si>
    <t>Проведение обследования технического и инженерного состояния строительных конструкций здание Администрации</t>
  </si>
  <si>
    <t>Мерзлотный надзор, бурение скважин</t>
  </si>
  <si>
    <t xml:space="preserve">Разработка ПСД на проведение кап.ремонта, в т.ч. </t>
  </si>
  <si>
    <t>Проведение текущего ремонта, в т.ч</t>
  </si>
  <si>
    <t>Текущий ремонт фасада здания</t>
  </si>
  <si>
    <t>Текущий ремонт несущих конструкций (усиление фундаментных балок)</t>
  </si>
  <si>
    <t>Изготовление и монтаж козырька для отдела ЖКХ</t>
  </si>
  <si>
    <r>
      <t xml:space="preserve">Иные межбюджетные трансферты на разработку проектно-сметной документации на проведение капитального ремонта отмостки, усилению свай, фундаментных балок, внутренних стен, перегородок и ремонт кровли по объектам муниципальной собственности "Районный узел связи", "Переходная галерея", "Блок обслуживания (столовая) </t>
    </r>
    <r>
      <rPr>
        <b/>
        <i/>
        <sz val="10"/>
        <color indexed="30"/>
        <rFont val="Arial"/>
        <family val="2"/>
      </rPr>
      <t>Софинансирование с МБ</t>
    </r>
  </si>
  <si>
    <r>
      <t xml:space="preserve"> Проведение капитального ремонта сетей водоотведения здания "Переходная галерея" (замена трубопровода с прокладкой греющего кабеля под цоколем здания) </t>
    </r>
    <r>
      <rPr>
        <b/>
        <i/>
        <sz val="10"/>
        <color indexed="30"/>
        <rFont val="Arial Cyr"/>
        <family val="0"/>
      </rPr>
      <t>Местный бюджет</t>
    </r>
  </si>
  <si>
    <r>
      <t xml:space="preserve">Иные межбюджетные трансферты на второй этап обустройства нежилого помещения гаражного назначения (устройство фасада) </t>
    </r>
    <r>
      <rPr>
        <b/>
        <sz val="11"/>
        <rFont val="Arial"/>
        <family val="2"/>
      </rPr>
      <t>Средства  МР</t>
    </r>
  </si>
  <si>
    <r>
      <t>Иные межбюджетные трансферты на разработку проектно-сметной документации на проведение капитального ремонта отмостки, усилению свай, фундаментных балок, внутренних стен, перегородок и ремонт кровли по объектам муниципальной собственности "Районный узел связи", "Переходная галерея", "Блок обслуживания (столовая)</t>
    </r>
    <r>
      <rPr>
        <b/>
        <sz val="11"/>
        <rFont val="Arial"/>
        <family val="2"/>
      </rPr>
      <t xml:space="preserve"> Средства МР</t>
    </r>
  </si>
  <si>
    <r>
      <t xml:space="preserve">Иные межбюджетные трансферты на проведение капитального ремонта сетей водоотведения здания "Переходная галерея" (замена трубопровода с прокладкой греющего кабеля под цоколем здания) </t>
    </r>
    <r>
      <rPr>
        <b/>
        <sz val="12"/>
        <rFont val="Times New Roman"/>
        <family val="1"/>
      </rPr>
      <t>Средства МР</t>
    </r>
  </si>
  <si>
    <r>
      <t>Устройство барьерного ограждения на дороге Промзона-Новый город (</t>
    </r>
    <r>
      <rPr>
        <b/>
        <sz val="10"/>
        <rFont val="Arial Cyr"/>
        <family val="0"/>
      </rPr>
      <t>АК АЛРОСА</t>
    </r>
    <r>
      <rPr>
        <sz val="10"/>
        <rFont val="Arial Cyr"/>
        <family val="0"/>
      </rPr>
      <t>)</t>
    </r>
  </si>
  <si>
    <t>Ремонт дорог (АК АЛРОСА)</t>
  </si>
  <si>
    <r>
      <t>Выполнение работ по разработке ПСД на объект "Благойстройство территории общего пользования г. Удачного с мероприятиями по отводу сточных вод (МКД 14 до МКД 4) (</t>
    </r>
    <r>
      <rPr>
        <b/>
        <i/>
        <sz val="10"/>
        <rFont val="Arial Cyr"/>
        <family val="0"/>
      </rPr>
      <t>контракт за 2021 год</t>
    </r>
    <r>
      <rPr>
        <i/>
        <sz val="10"/>
        <rFont val="Arial Cyr"/>
        <family val="0"/>
      </rPr>
      <t>)</t>
    </r>
  </si>
  <si>
    <t>Приобретение программы Собственность КС</t>
  </si>
  <si>
    <t>Услуги связи</t>
  </si>
  <si>
    <t>КОММУНАЛЬНОЕ ХОЗЯЙСТВО</t>
  </si>
  <si>
    <t>0502</t>
  </si>
  <si>
    <r>
      <t xml:space="preserve"> Межбюджетные трансферты на выполнение работ по актуализации схем теплоснабжения, водоснабжения и водоотведения, также программы комплексного развития системы коммунальной инфраструктуры (актуализация на 2023 год) </t>
    </r>
    <r>
      <rPr>
        <b/>
        <sz val="11"/>
        <rFont val="Arial"/>
        <family val="2"/>
      </rPr>
      <t>Средства МБ</t>
    </r>
  </si>
  <si>
    <r>
      <t xml:space="preserve">Межбюджетные трансферты на выполнение работ по актуализации схем теплоснабжения, водоснабжения и водоотведения, также программы комплексного развития системы коммунальной инфраструктуры (актуализация на 2023 год) </t>
    </r>
    <r>
      <rPr>
        <b/>
        <sz val="11"/>
        <rFont val="Arial"/>
        <family val="2"/>
      </rPr>
      <t>Средства МР</t>
    </r>
  </si>
  <si>
    <r>
      <t>Оплата работы студ.отрядов, (</t>
    </r>
    <r>
      <rPr>
        <b/>
        <sz val="10"/>
        <rFont val="Arial Cyr"/>
        <family val="0"/>
      </rPr>
      <t>за счет средств бюджета МР</t>
    </r>
    <r>
      <rPr>
        <sz val="10"/>
        <rFont val="Arial Cyr"/>
        <family val="0"/>
      </rPr>
      <t>)</t>
    </r>
  </si>
  <si>
    <t>Услуги по установке приборов учета в муниципальном жилом фонде</t>
  </si>
  <si>
    <r>
      <t xml:space="preserve">Ликвидация несанкционированных свалок и обустойство площадок ТКО (за 2021 год) за счет </t>
    </r>
    <r>
      <rPr>
        <b/>
        <i/>
        <sz val="10"/>
        <rFont val="Arial Cyr"/>
        <family val="0"/>
      </rPr>
      <t>средств МБ</t>
    </r>
  </si>
  <si>
    <r>
      <t>Выполнение работ по обустройству площадок ТКО (</t>
    </r>
    <r>
      <rPr>
        <b/>
        <i/>
        <sz val="10"/>
        <rFont val="Arial Cyr"/>
        <family val="0"/>
      </rPr>
      <t>за счет средств МБ)</t>
    </r>
  </si>
  <si>
    <r>
      <t>Ликвидация несанкционированных свалок и обустойство площадок ТКО (</t>
    </r>
    <r>
      <rPr>
        <b/>
        <i/>
        <sz val="10"/>
        <rFont val="Arial Cyr"/>
        <family val="0"/>
      </rPr>
      <t>за 2021 год</t>
    </r>
    <r>
      <rPr>
        <i/>
        <sz val="10"/>
        <rFont val="Arial Cyr"/>
        <family val="0"/>
      </rPr>
      <t>)</t>
    </r>
  </si>
  <si>
    <t>Обустройство мест площадок накопления</t>
  </si>
  <si>
    <t>Прочие расходы из МБ, в т.ч.</t>
  </si>
  <si>
    <t>Приобретение основных средств из МБ, в т.ч.</t>
  </si>
  <si>
    <t>Приобретение контейнера ТКО</t>
  </si>
  <si>
    <r>
      <t>Приобретение основных средств контеенера ТКО (</t>
    </r>
    <r>
      <rPr>
        <b/>
        <i/>
        <sz val="10"/>
        <rFont val="Arial Cyr"/>
        <family val="0"/>
      </rPr>
      <t>за 2021 год</t>
    </r>
    <r>
      <rPr>
        <i/>
        <sz val="10"/>
        <rFont val="Arial Cyr"/>
        <family val="0"/>
      </rPr>
      <t>)</t>
    </r>
  </si>
  <si>
    <t>Приобретение основных средств из Бюджета района в т.ч.</t>
  </si>
  <si>
    <t>Прочие расходы из бюджета района, в т.ч.</t>
  </si>
  <si>
    <r>
      <t>Приобретение основных средств контейнера ТКО (</t>
    </r>
    <r>
      <rPr>
        <b/>
        <i/>
        <sz val="10"/>
        <rFont val="Arial Cyr"/>
        <family val="0"/>
      </rPr>
      <t>за 2021 год</t>
    </r>
    <r>
      <rPr>
        <i/>
        <sz val="10"/>
        <rFont val="Arial Cyr"/>
        <family val="0"/>
      </rPr>
      <t>)</t>
    </r>
  </si>
  <si>
    <t>Услуги по монтажу, в т.ч.</t>
  </si>
  <si>
    <t>Монтаж МАФ (за 2021 год)</t>
  </si>
  <si>
    <t xml:space="preserve">Монтаж МАФов </t>
  </si>
  <si>
    <t>0310</t>
  </si>
  <si>
    <r>
      <t>Благоустройство центральной площади (</t>
    </r>
    <r>
      <rPr>
        <b/>
        <i/>
        <sz val="10"/>
        <rFont val="Arial Cyr"/>
        <family val="0"/>
      </rPr>
      <t>контракт 2022г.</t>
    </r>
    <r>
      <rPr>
        <i/>
        <sz val="10"/>
        <rFont val="Arial Cyr"/>
        <family val="0"/>
      </rPr>
      <t>)</t>
    </r>
  </si>
  <si>
    <t>Услуги по пошиву флажной продукции</t>
  </si>
  <si>
    <t>Прочие услуги (МБ), в т.ч.</t>
  </si>
  <si>
    <t>Прочие улуги Финансирование АК АЛРОСА, в т.ч.</t>
  </si>
  <si>
    <r>
      <t>Благоустройство центральной площади контракт 1 (</t>
    </r>
    <r>
      <rPr>
        <b/>
        <sz val="10"/>
        <rFont val="Arial Cyr"/>
        <family val="0"/>
      </rPr>
      <t>контракт 2021г</t>
    </r>
    <r>
      <rPr>
        <sz val="10"/>
        <rFont val="Arial Cyr"/>
        <family val="0"/>
      </rPr>
      <t>.)</t>
    </r>
  </si>
  <si>
    <r>
      <t>Благоустройство центральной площади контакт 1 (</t>
    </r>
    <r>
      <rPr>
        <b/>
        <sz val="10"/>
        <rFont val="Arial Cyr"/>
        <family val="0"/>
      </rPr>
      <t>контракт 2021г</t>
    </r>
    <r>
      <rPr>
        <sz val="10"/>
        <rFont val="Arial Cyr"/>
        <family val="0"/>
      </rPr>
      <t>.)</t>
    </r>
  </si>
  <si>
    <r>
      <t>Благоустройство центральной площади контракт 3 (</t>
    </r>
    <r>
      <rPr>
        <b/>
        <sz val="10"/>
        <rFont val="Arial Cyr"/>
        <family val="0"/>
      </rPr>
      <t>контракт 2021г</t>
    </r>
    <r>
      <rPr>
        <sz val="10"/>
        <rFont val="Arial Cyr"/>
        <family val="0"/>
      </rPr>
      <t>.)</t>
    </r>
  </si>
  <si>
    <r>
      <t>Благоустройство центральной площади контракт 4 (</t>
    </r>
    <r>
      <rPr>
        <b/>
        <i/>
        <sz val="10"/>
        <rFont val="Arial Cyr"/>
        <family val="0"/>
      </rPr>
      <t>контракт 2022г.</t>
    </r>
    <r>
      <rPr>
        <i/>
        <sz val="10"/>
        <rFont val="Arial Cyr"/>
        <family val="0"/>
      </rPr>
      <t>)</t>
    </r>
  </si>
  <si>
    <r>
      <t>Благоустройство центральной площади контракт 5 (</t>
    </r>
    <r>
      <rPr>
        <b/>
        <i/>
        <sz val="10"/>
        <rFont val="Arial Cyr"/>
        <family val="0"/>
      </rPr>
      <t>контракт 2022г.</t>
    </r>
    <r>
      <rPr>
        <i/>
        <sz val="10"/>
        <rFont val="Arial Cyr"/>
        <family val="0"/>
      </rPr>
      <t>)</t>
    </r>
  </si>
  <si>
    <t>Прочие улуги Финансирование Район, в т.ч.</t>
  </si>
  <si>
    <t>Приобретение основных средств, в т.ч.</t>
  </si>
  <si>
    <t>Приобретение стендов и ограждений</t>
  </si>
  <si>
    <t>Приобретение прочих материальных запасов, в т.ч.</t>
  </si>
  <si>
    <r>
      <t>Приобретение уличных сетильников (</t>
    </r>
    <r>
      <rPr>
        <b/>
        <sz val="10"/>
        <rFont val="Arial Cyr"/>
        <family val="0"/>
      </rPr>
      <t>конракт 2021г</t>
    </r>
    <r>
      <rPr>
        <sz val="10"/>
        <rFont val="Arial Cyr"/>
        <family val="0"/>
      </rPr>
      <t>.)</t>
    </r>
  </si>
  <si>
    <t>Приобретение семян</t>
  </si>
  <si>
    <r>
      <t xml:space="preserve">Реализация на территории РС (Якутия) проектов развития общественной инфраструктуры, основанных на местых инициативах (за счет средств ГБ) </t>
    </r>
    <r>
      <rPr>
        <b/>
        <sz val="10"/>
        <color indexed="17"/>
        <rFont val="Times New Roman"/>
        <family val="1"/>
      </rPr>
      <t>Монтаж МАФ за 2021 год</t>
    </r>
  </si>
  <si>
    <r>
      <t xml:space="preserve">Реализация на территории РС (Якутия) проектов развития общественной инфраструктуры, основанных на местых инициативах (за счет средств ГБ) </t>
    </r>
    <r>
      <rPr>
        <b/>
        <sz val="10"/>
        <color indexed="17"/>
        <rFont val="Times New Roman"/>
        <family val="1"/>
      </rPr>
      <t>2022 год</t>
    </r>
  </si>
  <si>
    <t>Закуп семян, горшков</t>
  </si>
  <si>
    <t>Благоустройство территории в районе СОШ 19</t>
  </si>
  <si>
    <t>Демонтажные работы на Площади Победы</t>
  </si>
  <si>
    <r>
      <t>Установка арт-объекта воздушного судна (</t>
    </r>
    <r>
      <rPr>
        <b/>
        <i/>
        <sz val="10"/>
        <rFont val="Arial Cyr"/>
        <family val="0"/>
      </rPr>
      <t>Софинансирование конкурса Территория АЛРОСА</t>
    </r>
    <r>
      <rPr>
        <i/>
        <sz val="10"/>
        <rFont val="Arial Cyr"/>
        <family val="0"/>
      </rPr>
      <t>)</t>
    </r>
  </si>
  <si>
    <t xml:space="preserve"> Мероприятия по санитарной очистке территорий г. Удачный (Экологический десант)</t>
  </si>
  <si>
    <t>Иные межбюджетные трансферты на проведение мероприятий по санитарной очистке территорий г. Удачный (Экологический десант)</t>
  </si>
  <si>
    <t>Прочее (Флажная продукция по смете)</t>
  </si>
  <si>
    <t>Приобретение песка (для благоустройства ценральной площади)</t>
  </si>
  <si>
    <t>Приобретение строительных материалов за счет средств АК АЛРОСА, в т.ч.</t>
  </si>
  <si>
    <t xml:space="preserve">Оформление города к праздничным мероприятиям (приобретение банеров) </t>
  </si>
  <si>
    <t>Прочие расходы за счет МБ, в т.ч.</t>
  </si>
  <si>
    <t>Изготовление проектов на гаражи, переходную галерею</t>
  </si>
  <si>
    <r>
      <t xml:space="preserve"> Приобретение основных средств (8 видеокамер и оборудование к ним) с целью дооснащения системы видеонаблюдения и замены устаревшего оборудования (</t>
    </r>
    <r>
      <rPr>
        <b/>
        <sz val="11"/>
        <rFont val="Arial"/>
        <family val="2"/>
      </rPr>
      <t>софинансирование с МБ</t>
    </r>
    <r>
      <rPr>
        <sz val="11"/>
        <rFont val="Arial"/>
        <family val="2"/>
      </rPr>
      <t>)</t>
    </r>
  </si>
  <si>
    <t>Работы по электроосвещению центральной площади (Перенос кабельных линий)</t>
  </si>
  <si>
    <t>Выполнение работ по оформлению города к праздничным мероприятиям</t>
  </si>
  <si>
    <t>Возмещение затрат по установке общедомовых приборов учета в МКД</t>
  </si>
  <si>
    <t>Изготовление металлических конструкций под флаги</t>
  </si>
  <si>
    <r>
      <t xml:space="preserve">Изготовление и поставка флажной конструкции с флагами (контракт 2021 г.) </t>
    </r>
    <r>
      <rPr>
        <b/>
        <sz val="10"/>
        <color indexed="10"/>
        <rFont val="Arial Cyr"/>
        <family val="0"/>
      </rPr>
      <t>Контракт расторгнут!!!!  Свободные средства</t>
    </r>
  </si>
  <si>
    <r>
      <t xml:space="preserve">Обустройство гаража (второй этап) </t>
    </r>
    <r>
      <rPr>
        <b/>
        <sz val="10"/>
        <rFont val="Arial Cyr"/>
        <family val="0"/>
      </rPr>
      <t>софинансирование из МБ</t>
    </r>
  </si>
  <si>
    <t>228</t>
  </si>
  <si>
    <t>Приобретение хозрасходов для акции "Чистые берега"</t>
  </si>
  <si>
    <t>Реализация на территории РС (Якутия) проектов развития общественной инфраструктуры, основанных на местых инициативах (за счет средств АК АЛРОСА)</t>
  </si>
  <si>
    <r>
      <t>Приобретение основных средств бункеров ТКО (</t>
    </r>
    <r>
      <rPr>
        <b/>
        <i/>
        <sz val="10"/>
        <rFont val="Arial Cyr"/>
        <family val="0"/>
      </rPr>
      <t>за 2021 год</t>
    </r>
    <r>
      <rPr>
        <i/>
        <sz val="10"/>
        <rFont val="Arial Cyr"/>
        <family val="0"/>
      </rPr>
      <t>)</t>
    </r>
  </si>
  <si>
    <t>Прочие услуги( на программу Транспортая инфраструктура, Энергосбережение) - перенесено на иные программы</t>
  </si>
  <si>
    <t>Ремонт дорог (Местный бюджет)</t>
  </si>
  <si>
    <t>1145</t>
  </si>
  <si>
    <t>Мероприятия по утеплению канализации (Администрация)</t>
  </si>
  <si>
    <t>Проведение ремонта кабинета дежурных (Администрация)</t>
  </si>
  <si>
    <t>Проведение ремонта муниципального жилого фонда (возмещение приобретенных материалов)</t>
  </si>
  <si>
    <t>2040010030</t>
  </si>
  <si>
    <t>Организация Вай Фая на центральной площади</t>
  </si>
  <si>
    <t>Выполнение комплекса работ по получению прав аренды на лесной участок</t>
  </si>
  <si>
    <t>3120010020</t>
  </si>
  <si>
    <t>Капитальный ремонт муниципального имущества (АК АЛРОСА), в т.ч.</t>
  </si>
  <si>
    <t xml:space="preserve">Проведение капитального ремонта, (помещение Амплуа)  </t>
  </si>
  <si>
    <t>Прочие услуги (нераспределенные)</t>
  </si>
  <si>
    <t>Приобретение прочих расходных материалов</t>
  </si>
  <si>
    <t>Безвозмездные перечисления юр. и физическим лицам (получение грантов)</t>
  </si>
  <si>
    <t>Разработка ПСД на капитальный ремонт (Бюджет Мирнинского района)</t>
  </si>
  <si>
    <t>Разработка ПСД на кап.ремонт участка дороги "Промзона-Новый город" (район общ. 6/1, 6/2)</t>
  </si>
  <si>
    <t>Разработка ПСД на кап.ремонт участка дороги "Промзона-Новый город" (район котельной Авангардная)</t>
  </si>
  <si>
    <t>Разработка ПСД на кап.ремонт "Дорога вдоль 11 дома МФЦ"</t>
  </si>
  <si>
    <t>Разработка ПСД на кап.ремонт съездов с автодороги Промзона-Новый город к зданию РУС</t>
  </si>
  <si>
    <t>Разработка ПСД на капитальный ремонт (АК АЛРОСА)</t>
  </si>
  <si>
    <t>Выполнение ПСД на текущий ремонт (АК АЛРОСА)</t>
  </si>
  <si>
    <t>Выполнение ПСД на текущий ремонт (Бюджет Мирнинского района)</t>
  </si>
  <si>
    <r>
      <t>Выполнение капитального ремонта участка внутридворовых проездов МКД № 21-27 (</t>
    </r>
    <r>
      <rPr>
        <b/>
        <i/>
        <sz val="10"/>
        <rFont val="Arial Cyr"/>
        <family val="0"/>
      </rPr>
      <t>Контракт за 2021 год</t>
    </r>
    <r>
      <rPr>
        <i/>
        <sz val="10"/>
        <rFont val="Arial Cyr"/>
        <family val="0"/>
      </rPr>
      <t>)</t>
    </r>
  </si>
  <si>
    <t>Выполнение работ по разработке ПСД по организации системы водоотведения поверхностных вод на участке Промзона-Новый город (от МКД 15 до СОШ 19)</t>
  </si>
  <si>
    <r>
      <t xml:space="preserve">Приобретение квадрокоптера </t>
    </r>
    <r>
      <rPr>
        <b/>
        <sz val="10"/>
        <rFont val="Arial Cyr"/>
        <family val="0"/>
      </rPr>
      <t>(Бюджет Мирнинского района</t>
    </r>
    <r>
      <rPr>
        <sz val="10"/>
        <rFont val="Arial Cyr"/>
        <family val="0"/>
      </rPr>
      <t>)</t>
    </r>
  </si>
  <si>
    <r>
      <t xml:space="preserve">Приобретение квадрокоптера </t>
    </r>
    <r>
      <rPr>
        <b/>
        <sz val="10"/>
        <rFont val="Arial Cyr"/>
        <family val="0"/>
      </rPr>
      <t>(Бюджет Местный</t>
    </r>
    <r>
      <rPr>
        <sz val="10"/>
        <rFont val="Arial Cyr"/>
        <family val="0"/>
      </rPr>
      <t>)</t>
    </r>
  </si>
  <si>
    <r>
      <t>Софинансирование мероприятий по проведению ремонта водоотведения МКД (</t>
    </r>
    <r>
      <rPr>
        <b/>
        <sz val="11.5"/>
        <color indexed="8"/>
        <rFont val="Times New Roman"/>
        <family val="1"/>
      </rPr>
      <t>МБТ</t>
    </r>
    <r>
      <rPr>
        <sz val="11.5"/>
        <color indexed="8"/>
        <rFont val="Times New Roman"/>
        <family val="1"/>
      </rPr>
      <t xml:space="preserve"> </t>
    </r>
    <r>
      <rPr>
        <b/>
        <sz val="11.5"/>
        <color indexed="8"/>
        <rFont val="Times New Roman"/>
        <family val="1"/>
      </rPr>
      <t>Бюджет района</t>
    </r>
    <r>
      <rPr>
        <sz val="11.5"/>
        <color indexed="8"/>
        <rFont val="Times New Roman"/>
        <family val="1"/>
      </rPr>
      <t>)</t>
    </r>
  </si>
  <si>
    <t>Приобретение лекарств</t>
  </si>
  <si>
    <r>
      <t>Оплата проезда артистов (</t>
    </r>
    <r>
      <rPr>
        <b/>
        <sz val="10"/>
        <color indexed="10"/>
        <rFont val="Arial Cyr"/>
        <family val="0"/>
      </rPr>
      <t>МБТ района</t>
    </r>
    <r>
      <rPr>
        <sz val="10"/>
        <rFont val="Arial Cyr"/>
        <family val="2"/>
      </rPr>
      <t>)</t>
    </r>
  </si>
  <si>
    <r>
      <t>Денежные выплаты (на организацию питания, проживания),</t>
    </r>
    <r>
      <rPr>
        <b/>
        <sz val="10"/>
        <color indexed="10"/>
        <rFont val="Arial Cyr"/>
        <family val="0"/>
      </rPr>
      <t xml:space="preserve"> в т.ч. Софинансирование на артистов (дорога)</t>
    </r>
  </si>
  <si>
    <r>
      <t>Приобретение расходных материалов к видеокамерам (</t>
    </r>
    <r>
      <rPr>
        <b/>
        <sz val="11"/>
        <rFont val="Arial"/>
        <family val="2"/>
      </rPr>
      <t>софинансирование с МБ</t>
    </r>
    <r>
      <rPr>
        <sz val="11"/>
        <rFont val="Arial"/>
        <family val="2"/>
      </rPr>
      <t>)</t>
    </r>
  </si>
  <si>
    <t>831</t>
  </si>
  <si>
    <t>Благоустройство центральной площади (пусконаладочные работы)</t>
  </si>
  <si>
    <t>Услуги телекоммуникационные  по обслуживанию программы "Смарт-бюджет" (Кейсистем), Электронный бюджетВипНет, Нано-Кад</t>
  </si>
  <si>
    <r>
      <t>Иные межбюджетные трансферты на приобретение основных средств (8 видеокамер и оборудование к ним) с целью дооснащения системы видеонаблюдения и замены устаревшего оборудования (</t>
    </r>
    <r>
      <rPr>
        <b/>
        <sz val="11"/>
        <rFont val="Arial"/>
        <family val="2"/>
      </rPr>
      <t>бюджет МР</t>
    </r>
    <r>
      <rPr>
        <sz val="11"/>
        <rFont val="Arial"/>
        <family val="2"/>
      </rPr>
      <t>)</t>
    </r>
  </si>
  <si>
    <r>
      <t>Софинансирование мероприятий по проведению ремонта водоотведения МКД (</t>
    </r>
    <r>
      <rPr>
        <b/>
        <sz val="11.5"/>
        <color indexed="8"/>
        <rFont val="Times New Roman"/>
        <family val="1"/>
      </rPr>
      <t>МБ</t>
    </r>
    <r>
      <rPr>
        <sz val="11.5"/>
        <color indexed="8"/>
        <rFont val="Times New Roman"/>
        <family val="1"/>
      </rPr>
      <t xml:space="preserve">) </t>
    </r>
  </si>
  <si>
    <t>Установка приборов учета (Объекты нежилого муниципального фонда РУС)</t>
  </si>
  <si>
    <t xml:space="preserve">Организация пассажирских перевозок внутри района автотраспортом </t>
  </si>
  <si>
    <t>Льготный проезд в городском транспорте</t>
  </si>
  <si>
    <t>Уточненный план расходов на 2022 год</t>
  </si>
  <si>
    <t>Отклонения</t>
  </si>
  <si>
    <t xml:space="preserve">   Исполнение расходов бюджета МО "Город Удачный" Мирнинского района РС(Я)                        </t>
  </si>
  <si>
    <t>Приложение 2</t>
  </si>
  <si>
    <t>к постановлению</t>
  </si>
  <si>
    <t>Проведение капитального ремонта</t>
  </si>
  <si>
    <t>за 9 месяцев 2022 года</t>
  </si>
  <si>
    <t>Проезд в отпуск</t>
  </si>
  <si>
    <t>МП "Профилактика терроризма, экстремизма и других преступных проявлений"</t>
  </si>
  <si>
    <t>Проверка сметной стоимости ГАУ РЦ РС(Я)  (Амплуа)</t>
  </si>
  <si>
    <t>Услуги по обследованию здания и разработке рабочей документации МКД  23</t>
  </si>
  <si>
    <t>813</t>
  </si>
  <si>
    <t>245</t>
  </si>
  <si>
    <t>Благоустройство МКЛ № 31, разработка ПСД(ООО ОлимСтройПроект)</t>
  </si>
  <si>
    <t>Монтаж архитектурной подвески(триколор)</t>
  </si>
  <si>
    <t>Выполнение работ по разработке ПСД с получением положительного закл экспертизы на строит объекта Лыжной базы</t>
  </si>
  <si>
    <t>МП "Развитие кадрового потенциала в администрации МО "Город Удачный" на 2022-2026 годы"</t>
  </si>
  <si>
    <t xml:space="preserve">Муниципальная  программа "Обеспечение  безопасности жизнедеятельности населения 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</si>
  <si>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          </t>
  </si>
  <si>
    <t>№ 715  от 11  октября  2022г.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</si>
</sst>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117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 Cyr"/>
      <family val="0"/>
    </font>
    <font>
      <b/>
      <i/>
      <sz val="10"/>
      <color indexed="30"/>
      <name val="Arial Cyr"/>
      <family val="0"/>
    </font>
    <font>
      <b/>
      <i/>
      <sz val="10"/>
      <color indexed="30"/>
      <name val="Arial"/>
      <family val="2"/>
    </font>
    <font>
      <i/>
      <sz val="11"/>
      <name val="Times New Roman"/>
      <family val="1"/>
    </font>
    <font>
      <b/>
      <sz val="10"/>
      <color indexed="17"/>
      <name val="Times New Roman"/>
      <family val="1"/>
    </font>
    <font>
      <i/>
      <sz val="11"/>
      <name val="Arial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i/>
      <sz val="12"/>
      <name val="Times New Roman"/>
      <family val="1"/>
    </font>
    <font>
      <b/>
      <sz val="11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i/>
      <sz val="11"/>
      <color indexed="30"/>
      <name val="Calibri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00B050"/>
      <name val="Arial Cyr"/>
      <family val="0"/>
    </font>
    <font>
      <b/>
      <u val="singleAccounting"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1"/>
      <color rgb="FF0070C0"/>
      <name val="Calibri"/>
      <family val="2"/>
    </font>
    <font>
      <i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>
      <alignment vertical="top" wrapText="1"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1" fontId="17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wrapText="1"/>
    </xf>
    <xf numFmtId="43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1" fontId="22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/>
    </xf>
    <xf numFmtId="1" fontId="22" fillId="36" borderId="10" xfId="0" applyNumberFormat="1" applyFont="1" applyFill="1" applyBorder="1" applyAlignment="1">
      <alignment vertical="center" wrapText="1"/>
    </xf>
    <xf numFmtId="49" fontId="22" fillId="36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97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0" fontId="98" fillId="0" borderId="14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0" xfId="0" applyFont="1" applyAlignment="1">
      <alignment/>
    </xf>
    <xf numFmtId="0" fontId="99" fillId="36" borderId="0" xfId="0" applyFont="1" applyFill="1" applyAlignment="1">
      <alignment/>
    </xf>
    <xf numFmtId="0" fontId="101" fillId="0" borderId="0" xfId="0" applyFont="1" applyAlignment="1">
      <alignment/>
    </xf>
    <xf numFmtId="0" fontId="99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43" fontId="27" fillId="0" borderId="10" xfId="0" applyNumberFormat="1" applyFont="1" applyFill="1" applyBorder="1" applyAlignment="1">
      <alignment/>
    </xf>
    <xf numFmtId="0" fontId="99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wrapText="1"/>
    </xf>
    <xf numFmtId="43" fontId="97" fillId="36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97" fillId="0" borderId="10" xfId="0" applyNumberFormat="1" applyFont="1" applyBorder="1" applyAlignment="1">
      <alignment horizontal="center"/>
    </xf>
    <xf numFmtId="49" fontId="97" fillId="0" borderId="10" xfId="0" applyNumberFormat="1" applyFont="1" applyFill="1" applyBorder="1" applyAlignment="1">
      <alignment horizontal="center"/>
    </xf>
    <xf numFmtId="49" fontId="102" fillId="0" borderId="10" xfId="0" applyNumberFormat="1" applyFont="1" applyBorder="1" applyAlignment="1">
      <alignment horizontal="center"/>
    </xf>
    <xf numFmtId="43" fontId="97" fillId="0" borderId="10" xfId="0" applyNumberFormat="1" applyFont="1" applyBorder="1" applyAlignment="1">
      <alignment/>
    </xf>
    <xf numFmtId="0" fontId="97" fillId="0" borderId="10" xfId="0" applyFont="1" applyFill="1" applyBorder="1" applyAlignment="1">
      <alignment vertical="center" wrapText="1"/>
    </xf>
    <xf numFmtId="49" fontId="103" fillId="0" borderId="10" xfId="0" applyNumberFormat="1" applyFont="1" applyBorder="1" applyAlignment="1">
      <alignment horizontal="center"/>
    </xf>
    <xf numFmtId="0" fontId="104" fillId="0" borderId="0" xfId="0" applyFont="1" applyFill="1" applyAlignment="1">
      <alignment/>
    </xf>
    <xf numFmtId="0" fontId="98" fillId="0" borderId="14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49" fontId="106" fillId="0" borderId="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43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40" borderId="10" xfId="0" applyNumberFormat="1" applyFont="1" applyFill="1" applyBorder="1" applyAlignment="1">
      <alignment vertical="center" wrapText="1"/>
    </xf>
    <xf numFmtId="0" fontId="107" fillId="0" borderId="0" xfId="0" applyFont="1" applyAlignment="1">
      <alignment/>
    </xf>
    <xf numFmtId="0" fontId="108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Alignment="1">
      <alignment/>
    </xf>
    <xf numFmtId="0" fontId="107" fillId="0" borderId="0" xfId="0" applyFont="1" applyFill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wrapText="1"/>
    </xf>
    <xf numFmtId="1" fontId="17" fillId="0" borderId="16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distributed" wrapText="1"/>
    </xf>
    <xf numFmtId="0" fontId="109" fillId="0" borderId="10" xfId="0" applyFont="1" applyBorder="1" applyAlignment="1">
      <alignment vertical="distributed" wrapText="1"/>
    </xf>
    <xf numFmtId="0" fontId="109" fillId="0" borderId="17" xfId="0" applyFont="1" applyBorder="1" applyAlignment="1">
      <alignment vertical="distributed" wrapText="1"/>
    </xf>
    <xf numFmtId="0" fontId="109" fillId="0" borderId="18" xfId="0" applyFont="1" applyBorder="1" applyAlignment="1">
      <alignment vertical="distributed" wrapText="1"/>
    </xf>
    <xf numFmtId="0" fontId="109" fillId="0" borderId="19" xfId="0" applyFont="1" applyBorder="1" applyAlignment="1">
      <alignment vertical="distributed" wrapText="1"/>
    </xf>
    <xf numFmtId="43" fontId="1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10" fillId="0" borderId="10" xfId="0" applyFont="1" applyFill="1" applyBorder="1" applyAlignment="1">
      <alignment vertical="top" wrapText="1"/>
    </xf>
    <xf numFmtId="0" fontId="111" fillId="0" borderId="0" xfId="0" applyFont="1" applyFill="1" applyAlignment="1">
      <alignment/>
    </xf>
    <xf numFmtId="0" fontId="112" fillId="36" borderId="0" xfId="0" applyFont="1" applyFill="1" applyAlignment="1">
      <alignment/>
    </xf>
    <xf numFmtId="43" fontId="1" fillId="0" borderId="0" xfId="0" applyNumberFormat="1" applyFont="1" applyAlignment="1">
      <alignment/>
    </xf>
    <xf numFmtId="0" fontId="3" fillId="42" borderId="0" xfId="0" applyFont="1" applyFill="1" applyAlignment="1">
      <alignment/>
    </xf>
    <xf numFmtId="0" fontId="21" fillId="42" borderId="0" xfId="0" applyFont="1" applyFill="1" applyAlignment="1">
      <alignment/>
    </xf>
    <xf numFmtId="0" fontId="0" fillId="43" borderId="0" xfId="0" applyFill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5" fillId="15" borderId="10" xfId="0" applyNumberFormat="1" applyFont="1" applyFill="1" applyBorder="1" applyAlignment="1">
      <alignment horizontal="center"/>
    </xf>
    <xf numFmtId="0" fontId="113" fillId="15" borderId="0" xfId="0" applyFont="1" applyFill="1" applyAlignment="1">
      <alignment vertical="top" wrapText="1"/>
    </xf>
    <xf numFmtId="43" fontId="103" fillId="0" borderId="10" xfId="0" applyNumberFormat="1" applyFont="1" applyBorder="1" applyAlignment="1">
      <alignment/>
    </xf>
    <xf numFmtId="0" fontId="103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43" fontId="5" fillId="35" borderId="11" xfId="0" applyNumberFormat="1" applyFont="1" applyFill="1" applyBorder="1" applyAlignment="1">
      <alignment/>
    </xf>
    <xf numFmtId="0" fontId="98" fillId="0" borderId="2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13" fillId="15" borderId="21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43" fontId="3" fillId="43" borderId="10" xfId="0" applyNumberFormat="1" applyFont="1" applyFill="1" applyBorder="1" applyAlignment="1">
      <alignment/>
    </xf>
    <xf numFmtId="0" fontId="113" fillId="0" borderId="0" xfId="0" applyFont="1" applyFill="1" applyAlignment="1">
      <alignment vertical="top" wrapText="1"/>
    </xf>
    <xf numFmtId="0" fontId="113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13" fillId="0" borderId="0" xfId="0" applyFont="1" applyFill="1" applyBorder="1" applyAlignment="1">
      <alignment vertical="top" wrapText="1"/>
    </xf>
    <xf numFmtId="43" fontId="3" fillId="36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49" fontId="5" fillId="43" borderId="10" xfId="0" applyNumberFormat="1" applyFont="1" applyFill="1" applyBorder="1" applyAlignment="1">
      <alignment horizontal="center"/>
    </xf>
    <xf numFmtId="1" fontId="3" fillId="4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31" fillId="4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3" fontId="102" fillId="0" borderId="10" xfId="0" applyNumberFormat="1" applyFont="1" applyFill="1" applyBorder="1" applyAlignment="1">
      <alignment/>
    </xf>
    <xf numFmtId="1" fontId="5" fillId="43" borderId="10" xfId="0" applyNumberFormat="1" applyFont="1" applyFill="1" applyBorder="1" applyAlignment="1">
      <alignment vertical="center" wrapText="1"/>
    </xf>
    <xf numFmtId="43" fontId="5" fillId="43" borderId="10" xfId="0" applyNumberFormat="1" applyFont="1" applyFill="1" applyBorder="1" applyAlignment="1">
      <alignment/>
    </xf>
    <xf numFmtId="0" fontId="0" fillId="43" borderId="10" xfId="0" applyFont="1" applyFill="1" applyBorder="1" applyAlignment="1">
      <alignment wrapText="1"/>
    </xf>
    <xf numFmtId="43" fontId="1" fillId="42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 vertical="center" wrapText="1"/>
    </xf>
    <xf numFmtId="1" fontId="3" fillId="40" borderId="10" xfId="0" applyNumberFormat="1" applyFont="1" applyFill="1" applyBorder="1" applyAlignment="1">
      <alignment vertical="center" wrapText="1"/>
    </xf>
    <xf numFmtId="0" fontId="11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3" fontId="4" fillId="42" borderId="10" xfId="0" applyNumberFormat="1" applyFont="1" applyFill="1" applyBorder="1" applyAlignment="1">
      <alignment/>
    </xf>
    <xf numFmtId="49" fontId="3" fillId="15" borderId="16" xfId="0" applyNumberFormat="1" applyFont="1" applyFill="1" applyBorder="1" applyAlignment="1">
      <alignment horizontal="center"/>
    </xf>
    <xf numFmtId="43" fontId="3" fillId="15" borderId="16" xfId="0" applyNumberFormat="1" applyFont="1" applyFill="1" applyBorder="1" applyAlignment="1">
      <alignment/>
    </xf>
    <xf numFmtId="49" fontId="15" fillId="1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98" fillId="0" borderId="20" xfId="0" applyFont="1" applyFill="1" applyBorder="1" applyAlignment="1">
      <alignment vertical="top" wrapText="1"/>
    </xf>
    <xf numFmtId="0" fontId="99" fillId="0" borderId="0" xfId="0" applyFont="1" applyAlignment="1">
      <alignment horizontal="left"/>
    </xf>
    <xf numFmtId="0" fontId="1" fillId="40" borderId="10" xfId="0" applyFont="1" applyFill="1" applyBorder="1" applyAlignment="1">
      <alignment wrapText="1"/>
    </xf>
    <xf numFmtId="1" fontId="5" fillId="36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114" fillId="0" borderId="0" xfId="0" applyFont="1" applyFill="1" applyAlignment="1">
      <alignment vertical="top" wrapText="1"/>
    </xf>
    <xf numFmtId="1" fontId="5" fillId="36" borderId="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49" fontId="4" fillId="43" borderId="10" xfId="0" applyNumberFormat="1" applyFont="1" applyFill="1" applyBorder="1" applyAlignment="1">
      <alignment horizontal="center"/>
    </xf>
    <xf numFmtId="43" fontId="43" fillId="34" borderId="10" xfId="0" applyNumberFormat="1" applyFont="1" applyFill="1" applyBorder="1" applyAlignment="1">
      <alignment/>
    </xf>
    <xf numFmtId="43" fontId="28" fillId="0" borderId="0" xfId="0" applyNumberFormat="1" applyFont="1" applyBorder="1" applyAlignment="1">
      <alignment horizontal="left"/>
    </xf>
    <xf numFmtId="43" fontId="30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3" fillId="15" borderId="10" xfId="0" applyNumberFormat="1" applyFont="1" applyFill="1" applyBorder="1" applyAlignment="1">
      <alignment horizontal="left" wrapText="1"/>
    </xf>
    <xf numFmtId="0" fontId="42" fillId="42" borderId="10" xfId="0" applyFont="1" applyFill="1" applyBorder="1" applyAlignment="1">
      <alignment horizontal="left" wrapText="1"/>
    </xf>
    <xf numFmtId="0" fontId="39" fillId="42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vertical="center"/>
    </xf>
    <xf numFmtId="1" fontId="44" fillId="38" borderId="10" xfId="0" applyNumberFormat="1" applyFont="1" applyFill="1" applyBorder="1" applyAlignment="1">
      <alignment horizontal="left" wrapText="1"/>
    </xf>
    <xf numFmtId="49" fontId="32" fillId="38" borderId="10" xfId="0" applyNumberFormat="1" applyFont="1" applyFill="1" applyBorder="1" applyAlignment="1">
      <alignment horizontal="center" vertical="center"/>
    </xf>
    <xf numFmtId="43" fontId="32" fillId="38" borderId="10" xfId="0" applyNumberFormat="1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vertical="center"/>
    </xf>
    <xf numFmtId="0" fontId="34" fillId="42" borderId="10" xfId="0" applyFont="1" applyFill="1" applyBorder="1" applyAlignment="1">
      <alignment vertical="center" wrapText="1"/>
    </xf>
    <xf numFmtId="0" fontId="115" fillId="42" borderId="10" xfId="0" applyFont="1" applyFill="1" applyBorder="1" applyAlignment="1">
      <alignment wrapText="1"/>
    </xf>
    <xf numFmtId="0" fontId="102" fillId="42" borderId="10" xfId="0" applyFont="1" applyFill="1" applyBorder="1" applyAlignment="1">
      <alignment vertical="center" wrapText="1"/>
    </xf>
    <xf numFmtId="0" fontId="29" fillId="42" borderId="0" xfId="0" applyFont="1" applyFill="1" applyAlignment="1">
      <alignment horizontal="left" wrapText="1"/>
    </xf>
    <xf numFmtId="0" fontId="29" fillId="42" borderId="10" xfId="0" applyFont="1" applyFill="1" applyBorder="1" applyAlignment="1">
      <alignment horizontal="left" wrapText="1"/>
    </xf>
    <xf numFmtId="0" fontId="5" fillId="42" borderId="10" xfId="0" applyFont="1" applyFill="1" applyBorder="1" applyAlignment="1">
      <alignment vertical="center" wrapText="1"/>
    </xf>
    <xf numFmtId="0" fontId="116" fillId="42" borderId="10" xfId="0" applyFont="1" applyFill="1" applyBorder="1" applyAlignment="1">
      <alignment wrapText="1"/>
    </xf>
    <xf numFmtId="0" fontId="30" fillId="42" borderId="0" xfId="0" applyFont="1" applyFill="1" applyAlignment="1">
      <alignment wrapText="1"/>
    </xf>
    <xf numFmtId="0" fontId="102" fillId="42" borderId="0" xfId="0" applyFont="1" applyFill="1" applyBorder="1" applyAlignment="1">
      <alignment vertical="center" wrapText="1"/>
    </xf>
    <xf numFmtId="0" fontId="30" fillId="42" borderId="10" xfId="0" applyFont="1" applyFill="1" applyBorder="1" applyAlignment="1">
      <alignment wrapText="1"/>
    </xf>
    <xf numFmtId="1" fontId="13" fillId="42" borderId="10" xfId="0" applyNumberFormat="1" applyFont="1" applyFill="1" applyBorder="1" applyAlignment="1">
      <alignment wrapText="1"/>
    </xf>
    <xf numFmtId="1" fontId="103" fillId="42" borderId="10" xfId="0" applyNumberFormat="1" applyFont="1" applyFill="1" applyBorder="1" applyAlignment="1">
      <alignment wrapText="1"/>
    </xf>
    <xf numFmtId="0" fontId="25" fillId="42" borderId="10" xfId="0" applyFont="1" applyFill="1" applyBorder="1" applyAlignment="1">
      <alignment vertical="center" wrapText="1"/>
    </xf>
    <xf numFmtId="1" fontId="5" fillId="42" borderId="10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AZ2627"/>
  <sheetViews>
    <sheetView tabSelected="1" view="pageBreakPreview" zoomScaleNormal="98" zoomScaleSheetLayoutView="100" workbookViewId="0" topLeftCell="A1">
      <pane xSplit="1" topLeftCell="B1" activePane="topRight" state="frozen"/>
      <selection pane="topLeft" activeCell="I65" sqref="I65"/>
      <selection pane="topRight" activeCell="H9" sqref="H9"/>
    </sheetView>
  </sheetViews>
  <sheetFormatPr defaultColWidth="9.140625" defaultRowHeight="12.75" outlineLevelCol="1"/>
  <cols>
    <col min="1" max="1" width="40.8515625" style="1" customWidth="1"/>
    <col min="2" max="2" width="9.7109375" style="2" customWidth="1"/>
    <col min="3" max="3" width="13.28125" style="2" customWidth="1"/>
    <col min="4" max="4" width="9.00390625" style="2" customWidth="1"/>
    <col min="5" max="5" width="7.140625" style="2" customWidth="1"/>
    <col min="6" max="6" width="9.140625" style="2" customWidth="1"/>
    <col min="7" max="7" width="18.7109375" style="114" customWidth="1" outlineLevel="1"/>
    <col min="8" max="8" width="20.140625" style="114" customWidth="1" outlineLevel="1"/>
    <col min="9" max="9" width="19.140625" style="140" customWidth="1"/>
    <col min="10" max="10" width="16.7109375" style="0" bestFit="1" customWidth="1"/>
    <col min="11" max="11" width="15.8515625" style="0" bestFit="1" customWidth="1"/>
    <col min="12" max="12" width="16.00390625" style="0" customWidth="1"/>
  </cols>
  <sheetData>
    <row r="1" ht="12.75" customHeight="1" hidden="1"/>
    <row r="2" ht="12.75" hidden="1"/>
    <row r="3" spans="7:8" ht="12.75" hidden="1">
      <c r="G3" s="116"/>
      <c r="H3" s="116"/>
    </row>
    <row r="4" spans="7:8" ht="12.75" hidden="1">
      <c r="G4" s="118"/>
      <c r="H4" s="118"/>
    </row>
    <row r="5" spans="7:8" ht="15">
      <c r="G5" s="118"/>
      <c r="H5" s="389" t="s">
        <v>748</v>
      </c>
    </row>
    <row r="6" spans="7:8" ht="15">
      <c r="G6" s="118"/>
      <c r="H6" s="389" t="s">
        <v>749</v>
      </c>
    </row>
    <row r="7" spans="7:8" ht="14.25">
      <c r="G7" s="118"/>
      <c r="H7" s="388"/>
    </row>
    <row r="8" spans="7:8" ht="18">
      <c r="G8" s="117"/>
      <c r="H8" s="387" t="s">
        <v>764</v>
      </c>
    </row>
    <row r="9" spans="1:8" ht="18">
      <c r="A9" s="70" t="s">
        <v>747</v>
      </c>
      <c r="B9" s="70"/>
      <c r="C9" s="70"/>
      <c r="D9" s="70"/>
      <c r="E9" s="70"/>
      <c r="F9" s="70"/>
      <c r="G9" s="118"/>
      <c r="H9" s="118"/>
    </row>
    <row r="10" spans="1:8" ht="18">
      <c r="A10" s="421" t="s">
        <v>751</v>
      </c>
      <c r="B10" s="421"/>
      <c r="C10" s="421"/>
      <c r="D10" s="421"/>
      <c r="E10" s="421"/>
      <c r="F10" s="421"/>
      <c r="G10" s="421"/>
      <c r="H10" s="421"/>
    </row>
    <row r="11" spans="1:8" ht="15.75">
      <c r="A11" s="68"/>
      <c r="B11" s="68"/>
      <c r="C11" s="68"/>
      <c r="D11" s="68"/>
      <c r="E11" s="6"/>
      <c r="F11" s="7"/>
      <c r="G11" s="118"/>
      <c r="H11" s="118"/>
    </row>
    <row r="12" spans="1:9" ht="12.75" customHeight="1">
      <c r="A12" s="417" t="s">
        <v>0</v>
      </c>
      <c r="B12" s="418"/>
      <c r="C12" s="418"/>
      <c r="D12" s="418"/>
      <c r="E12" s="418"/>
      <c r="F12" s="419"/>
      <c r="G12" s="119"/>
      <c r="H12" s="119"/>
      <c r="I12" s="138"/>
    </row>
    <row r="13" spans="1:9" ht="83.25" customHeight="1">
      <c r="A13" s="20" t="s">
        <v>1</v>
      </c>
      <c r="B13" s="21" t="s">
        <v>277</v>
      </c>
      <c r="C13" s="21" t="s">
        <v>278</v>
      </c>
      <c r="D13" s="21" t="s">
        <v>279</v>
      </c>
      <c r="E13" s="21" t="s">
        <v>280</v>
      </c>
      <c r="F13" s="21" t="s">
        <v>2</v>
      </c>
      <c r="G13" s="283" t="s">
        <v>745</v>
      </c>
      <c r="H13" s="120" t="s">
        <v>399</v>
      </c>
      <c r="I13" s="222" t="s">
        <v>746</v>
      </c>
    </row>
    <row r="14" spans="1:9" ht="12.75">
      <c r="A14" s="49" t="s">
        <v>3</v>
      </c>
      <c r="B14" s="50" t="s">
        <v>4</v>
      </c>
      <c r="C14" s="72"/>
      <c r="D14" s="50"/>
      <c r="E14" s="50"/>
      <c r="F14" s="50"/>
      <c r="G14" s="92">
        <f>G15+G40+G150+G25+G137+G148</f>
        <v>166575885.94</v>
      </c>
      <c r="H14" s="92">
        <f>H15+H40+H150+H25+H137+H148</f>
        <v>100599718.80000001</v>
      </c>
      <c r="I14" s="92">
        <f>I15+I40+I150+I25+I137+I148</f>
        <v>65900167.14</v>
      </c>
    </row>
    <row r="15" spans="1:9" ht="12.75">
      <c r="A15" s="91" t="s">
        <v>91</v>
      </c>
      <c r="B15" s="50" t="s">
        <v>13</v>
      </c>
      <c r="C15" s="72"/>
      <c r="D15" s="73"/>
      <c r="E15" s="73"/>
      <c r="F15" s="72"/>
      <c r="G15" s="92">
        <f>G17+G18+G19+G20+G22+G23+G24+G21</f>
        <v>6045011.140000001</v>
      </c>
      <c r="H15" s="92">
        <f>H17+H18+H19+H20+H22+H23+H24+H21</f>
        <v>3853129.6700000004</v>
      </c>
      <c r="I15" s="92">
        <f>I17+I18+I19+I20</f>
        <v>2115881.47</v>
      </c>
    </row>
    <row r="16" spans="1:9" s="111" customFormat="1" ht="12.75">
      <c r="A16" s="104" t="s">
        <v>232</v>
      </c>
      <c r="B16" s="36"/>
      <c r="C16" s="44"/>
      <c r="D16" s="40"/>
      <c r="E16" s="40"/>
      <c r="F16" s="44"/>
      <c r="G16" s="113"/>
      <c r="H16" s="113"/>
      <c r="I16" s="223"/>
    </row>
    <row r="17" spans="1:9" ht="12.75">
      <c r="A17" s="48" t="s">
        <v>10</v>
      </c>
      <c r="B17" s="25" t="s">
        <v>13</v>
      </c>
      <c r="C17" s="44" t="s">
        <v>282</v>
      </c>
      <c r="D17" s="25" t="s">
        <v>74</v>
      </c>
      <c r="E17" s="25" t="s">
        <v>11</v>
      </c>
      <c r="F17" s="25"/>
      <c r="G17" s="113">
        <f>4422263.07+91158</f>
        <v>4513421.07</v>
      </c>
      <c r="H17" s="114">
        <v>3087750.16</v>
      </c>
      <c r="I17" s="79">
        <f>G17-H17</f>
        <v>1425670.9100000001</v>
      </c>
    </row>
    <row r="18" spans="1:9" ht="12.75">
      <c r="A18" s="48" t="s">
        <v>15</v>
      </c>
      <c r="B18" s="25" t="s">
        <v>13</v>
      </c>
      <c r="C18" s="25" t="s">
        <v>282</v>
      </c>
      <c r="D18" s="25" t="s">
        <v>459</v>
      </c>
      <c r="E18" s="25" t="s">
        <v>16</v>
      </c>
      <c r="F18" s="25"/>
      <c r="G18" s="113">
        <f>1335523.45+30048</f>
        <v>1365571.45</v>
      </c>
      <c r="H18" s="114">
        <v>675360.89</v>
      </c>
      <c r="I18" s="79">
        <f>G18-H18</f>
        <v>690210.5599999999</v>
      </c>
    </row>
    <row r="19" spans="1:9" ht="12.75">
      <c r="A19" s="48"/>
      <c r="B19" s="25" t="s">
        <v>13</v>
      </c>
      <c r="C19" s="25" t="s">
        <v>282</v>
      </c>
      <c r="D19" s="25" t="s">
        <v>74</v>
      </c>
      <c r="E19" s="25" t="s">
        <v>460</v>
      </c>
      <c r="F19" s="25"/>
      <c r="G19" s="113">
        <v>0</v>
      </c>
      <c r="I19" s="79">
        <f>G19-H19</f>
        <v>0</v>
      </c>
    </row>
    <row r="20" spans="1:9" ht="12.75">
      <c r="A20" s="48"/>
      <c r="B20" s="25" t="s">
        <v>13</v>
      </c>
      <c r="C20" s="25" t="s">
        <v>282</v>
      </c>
      <c r="D20" s="25" t="s">
        <v>80</v>
      </c>
      <c r="E20" s="25" t="s">
        <v>452</v>
      </c>
      <c r="F20" s="25" t="s">
        <v>218</v>
      </c>
      <c r="G20" s="113">
        <v>16678.62</v>
      </c>
      <c r="H20" s="114">
        <v>16678.62</v>
      </c>
      <c r="I20" s="79">
        <f>G20-H20</f>
        <v>0</v>
      </c>
    </row>
    <row r="21" spans="1:9" ht="12.75">
      <c r="A21" s="48" t="s">
        <v>752</v>
      </c>
      <c r="B21" s="25" t="s">
        <v>13</v>
      </c>
      <c r="C21" s="25" t="s">
        <v>282</v>
      </c>
      <c r="D21" s="25" t="s">
        <v>80</v>
      </c>
      <c r="E21" s="95" t="s">
        <v>451</v>
      </c>
      <c r="F21" s="95" t="s">
        <v>161</v>
      </c>
      <c r="G21" s="113">
        <v>50000</v>
      </c>
      <c r="I21" s="79"/>
    </row>
    <row r="22" spans="1:9" ht="25.5">
      <c r="A22" s="39" t="s">
        <v>198</v>
      </c>
      <c r="B22" s="25" t="s">
        <v>13</v>
      </c>
      <c r="C22" s="25" t="s">
        <v>282</v>
      </c>
      <c r="D22" s="25" t="s">
        <v>80</v>
      </c>
      <c r="E22" s="25" t="s">
        <v>12</v>
      </c>
      <c r="F22" s="25" t="s">
        <v>163</v>
      </c>
      <c r="G22" s="113">
        <v>19900</v>
      </c>
      <c r="H22" s="114">
        <v>11900</v>
      </c>
      <c r="I22" s="79"/>
    </row>
    <row r="23" spans="1:9" ht="38.25">
      <c r="A23" s="39" t="s">
        <v>453</v>
      </c>
      <c r="B23" s="25" t="s">
        <v>13</v>
      </c>
      <c r="C23" s="25" t="s">
        <v>282</v>
      </c>
      <c r="D23" s="25" t="s">
        <v>80</v>
      </c>
      <c r="E23" s="25" t="s">
        <v>54</v>
      </c>
      <c r="F23" s="25" t="s">
        <v>163</v>
      </c>
      <c r="G23" s="113">
        <v>37940</v>
      </c>
      <c r="H23" s="114">
        <v>37940</v>
      </c>
      <c r="I23" s="79"/>
    </row>
    <row r="24" spans="1:9" ht="38.25">
      <c r="A24" s="37" t="s">
        <v>173</v>
      </c>
      <c r="B24" s="25" t="s">
        <v>13</v>
      </c>
      <c r="C24" s="25" t="s">
        <v>282</v>
      </c>
      <c r="D24" s="25" t="s">
        <v>208</v>
      </c>
      <c r="E24" s="25" t="s">
        <v>54</v>
      </c>
      <c r="F24" s="25" t="s">
        <v>163</v>
      </c>
      <c r="G24" s="113">
        <v>41500</v>
      </c>
      <c r="H24" s="114">
        <v>23500</v>
      </c>
      <c r="I24" s="79"/>
    </row>
    <row r="25" spans="1:9" ht="38.25">
      <c r="A25" s="74" t="s">
        <v>5</v>
      </c>
      <c r="B25" s="396" t="s">
        <v>6</v>
      </c>
      <c r="C25" s="397"/>
      <c r="D25" s="397"/>
      <c r="E25" s="397"/>
      <c r="F25" s="397"/>
      <c r="G25" s="398">
        <f>SUM(G33:G39)+G31+G30+G27+G32</f>
        <v>325960.94</v>
      </c>
      <c r="H25" s="398">
        <f>SUM(H33:H39)+H31+H30+H27+H32</f>
        <v>202463.93</v>
      </c>
      <c r="I25" s="398">
        <f>SUM(I33:I39)+I31+I30+I27+I32</f>
        <v>123497.01000000001</v>
      </c>
    </row>
    <row r="26" spans="1:9" s="111" customFormat="1" ht="12.75">
      <c r="A26" s="104" t="s">
        <v>232</v>
      </c>
      <c r="B26" s="36"/>
      <c r="C26" s="44"/>
      <c r="D26" s="44"/>
      <c r="E26" s="44"/>
      <c r="F26" s="44"/>
      <c r="G26" s="113"/>
      <c r="H26" s="113"/>
      <c r="I26" s="223"/>
    </row>
    <row r="27" spans="1:9" ht="25.5">
      <c r="A27" s="24" t="s">
        <v>198</v>
      </c>
      <c r="B27" s="25" t="s">
        <v>6</v>
      </c>
      <c r="C27" s="25" t="s">
        <v>283</v>
      </c>
      <c r="D27" s="25" t="s">
        <v>80</v>
      </c>
      <c r="E27" s="25" t="s">
        <v>12</v>
      </c>
      <c r="F27" s="25" t="s">
        <v>163</v>
      </c>
      <c r="G27" s="113">
        <v>4900</v>
      </c>
      <c r="H27" s="114">
        <v>3500</v>
      </c>
      <c r="I27" s="79">
        <f>G27-H27</f>
        <v>1400</v>
      </c>
    </row>
    <row r="28" spans="1:9" ht="25.5" hidden="1">
      <c r="A28" s="24" t="s">
        <v>204</v>
      </c>
      <c r="B28" s="25" t="s">
        <v>6</v>
      </c>
      <c r="C28" s="25" t="s">
        <v>283</v>
      </c>
      <c r="D28" s="25" t="s">
        <v>208</v>
      </c>
      <c r="E28" s="25" t="s">
        <v>28</v>
      </c>
      <c r="F28" s="25" t="s">
        <v>163</v>
      </c>
      <c r="G28" s="113"/>
      <c r="I28" s="138"/>
    </row>
    <row r="29" spans="1:9" ht="12.75" hidden="1">
      <c r="A29" s="24" t="s">
        <v>199</v>
      </c>
      <c r="B29" s="25" t="s">
        <v>6</v>
      </c>
      <c r="C29" s="25" t="s">
        <v>283</v>
      </c>
      <c r="D29" s="25" t="s">
        <v>208</v>
      </c>
      <c r="E29" s="25" t="s">
        <v>54</v>
      </c>
      <c r="F29" s="25" t="s">
        <v>163</v>
      </c>
      <c r="G29" s="113"/>
      <c r="I29" s="138"/>
    </row>
    <row r="30" spans="1:9" ht="12.75">
      <c r="A30" s="24" t="s">
        <v>381</v>
      </c>
      <c r="B30" s="25" t="s">
        <v>6</v>
      </c>
      <c r="C30" s="25" t="s">
        <v>283</v>
      </c>
      <c r="D30" s="25" t="s">
        <v>80</v>
      </c>
      <c r="E30" s="25" t="s">
        <v>54</v>
      </c>
      <c r="F30" s="25" t="s">
        <v>163</v>
      </c>
      <c r="G30" s="113">
        <v>72000</v>
      </c>
      <c r="H30" s="114">
        <v>25666.15</v>
      </c>
      <c r="I30" s="79">
        <f aca="true" t="shared" si="0" ref="I30:I35">G30-H30</f>
        <v>46333.85</v>
      </c>
    </row>
    <row r="31" spans="1:9" ht="12.75">
      <c r="A31" s="24" t="s">
        <v>381</v>
      </c>
      <c r="B31" s="25" t="s">
        <v>6</v>
      </c>
      <c r="C31" s="25" t="s">
        <v>283</v>
      </c>
      <c r="D31" s="25" t="s">
        <v>208</v>
      </c>
      <c r="E31" s="25" t="s">
        <v>54</v>
      </c>
      <c r="F31" s="25" t="s">
        <v>163</v>
      </c>
      <c r="G31" s="114">
        <v>0</v>
      </c>
      <c r="I31" s="79">
        <f t="shared" si="0"/>
        <v>0</v>
      </c>
    </row>
    <row r="32" spans="1:9" ht="12.75">
      <c r="A32" s="24" t="s">
        <v>473</v>
      </c>
      <c r="B32" s="25" t="s">
        <v>6</v>
      </c>
      <c r="C32" s="25" t="s">
        <v>283</v>
      </c>
      <c r="D32" s="25" t="s">
        <v>208</v>
      </c>
      <c r="E32" s="25" t="s">
        <v>54</v>
      </c>
      <c r="F32" s="25" t="s">
        <v>188</v>
      </c>
      <c r="I32" s="79">
        <f t="shared" si="0"/>
        <v>0</v>
      </c>
    </row>
    <row r="33" spans="1:9" ht="12.75">
      <c r="A33" s="24" t="s">
        <v>381</v>
      </c>
      <c r="B33" s="25" t="s">
        <v>6</v>
      </c>
      <c r="C33" s="25" t="s">
        <v>283</v>
      </c>
      <c r="D33" s="25" t="s">
        <v>208</v>
      </c>
      <c r="E33" s="25" t="s">
        <v>54</v>
      </c>
      <c r="F33" s="25" t="s">
        <v>190</v>
      </c>
      <c r="I33" s="79">
        <f t="shared" si="0"/>
        <v>0</v>
      </c>
    </row>
    <row r="34" spans="1:9" ht="12.75">
      <c r="A34" s="38" t="s">
        <v>65</v>
      </c>
      <c r="B34" s="25" t="s">
        <v>6</v>
      </c>
      <c r="C34" s="25" t="s">
        <v>283</v>
      </c>
      <c r="D34" s="25" t="s">
        <v>125</v>
      </c>
      <c r="E34" s="25" t="s">
        <v>70</v>
      </c>
      <c r="F34" s="25" t="s">
        <v>193</v>
      </c>
      <c r="H34" s="114">
        <v>0</v>
      </c>
      <c r="I34" s="79">
        <f t="shared" si="0"/>
        <v>0</v>
      </c>
    </row>
    <row r="35" spans="1:9" ht="38.25">
      <c r="A35" s="38" t="s">
        <v>386</v>
      </c>
      <c r="B35" s="25" t="s">
        <v>6</v>
      </c>
      <c r="C35" s="25" t="s">
        <v>283</v>
      </c>
      <c r="D35" s="25" t="s">
        <v>125</v>
      </c>
      <c r="E35" s="25" t="s">
        <v>448</v>
      </c>
      <c r="F35" s="25" t="s">
        <v>195</v>
      </c>
      <c r="G35" s="113">
        <v>0</v>
      </c>
      <c r="I35" s="79">
        <f t="shared" si="0"/>
        <v>0</v>
      </c>
    </row>
    <row r="36" spans="1:10" ht="25.5" hidden="1">
      <c r="A36" s="38" t="s">
        <v>213</v>
      </c>
      <c r="B36" s="25" t="s">
        <v>6</v>
      </c>
      <c r="C36" s="25" t="s">
        <v>283</v>
      </c>
      <c r="D36" s="25" t="s">
        <v>208</v>
      </c>
      <c r="E36" s="25" t="s">
        <v>66</v>
      </c>
      <c r="F36" s="25" t="s">
        <v>192</v>
      </c>
      <c r="G36" s="113"/>
      <c r="I36" s="138"/>
      <c r="J36" s="150"/>
    </row>
    <row r="37" spans="1:11" ht="25.5" hidden="1">
      <c r="A37" s="38" t="s">
        <v>284</v>
      </c>
      <c r="B37" s="25" t="s">
        <v>6</v>
      </c>
      <c r="C37" s="25" t="s">
        <v>283</v>
      </c>
      <c r="D37" s="25" t="s">
        <v>208</v>
      </c>
      <c r="E37" s="25" t="s">
        <v>450</v>
      </c>
      <c r="F37" s="25" t="s">
        <v>226</v>
      </c>
      <c r="G37" s="113"/>
      <c r="I37" s="79">
        <f>G37-H37</f>
        <v>0</v>
      </c>
      <c r="K37" s="220"/>
    </row>
    <row r="38" spans="1:11" ht="38.25">
      <c r="A38" s="38" t="s">
        <v>386</v>
      </c>
      <c r="B38" s="25" t="s">
        <v>6</v>
      </c>
      <c r="C38" s="25" t="s">
        <v>283</v>
      </c>
      <c r="D38" s="25" t="s">
        <v>208</v>
      </c>
      <c r="E38" s="25" t="s">
        <v>448</v>
      </c>
      <c r="F38" s="25" t="s">
        <v>195</v>
      </c>
      <c r="G38" s="113">
        <v>59330</v>
      </c>
      <c r="H38" s="114">
        <v>7920</v>
      </c>
      <c r="I38" s="79">
        <f>G38-H38</f>
        <v>51410</v>
      </c>
      <c r="K38" s="220"/>
    </row>
    <row r="39" spans="1:11" ht="25.5">
      <c r="A39" s="38" t="s">
        <v>213</v>
      </c>
      <c r="B39" s="25" t="s">
        <v>6</v>
      </c>
      <c r="C39" s="25" t="s">
        <v>283</v>
      </c>
      <c r="D39" s="25" t="s">
        <v>208</v>
      </c>
      <c r="E39" s="25" t="s">
        <v>449</v>
      </c>
      <c r="F39" s="25" t="s">
        <v>192</v>
      </c>
      <c r="G39" s="113">
        <f>148184.94+41546</f>
        <v>189730.94</v>
      </c>
      <c r="H39" s="114">
        <v>165377.78</v>
      </c>
      <c r="I39" s="79">
        <f>G39-H39</f>
        <v>24353.160000000003</v>
      </c>
      <c r="K39" s="220"/>
    </row>
    <row r="40" spans="1:9" s="12" customFormat="1" ht="27" customHeight="1">
      <c r="A40" s="74" t="s">
        <v>89</v>
      </c>
      <c r="B40" s="396" t="s">
        <v>90</v>
      </c>
      <c r="C40" s="396"/>
      <c r="D40" s="396"/>
      <c r="E40" s="396"/>
      <c r="F40" s="396"/>
      <c r="G40" s="402">
        <f>G42+G45+G65+G134+G43</f>
        <v>116726120.58000001</v>
      </c>
      <c r="H40" s="402">
        <f>H42+H45+H65+H134+H43</f>
        <v>82568995.14</v>
      </c>
      <c r="I40" s="402">
        <f>I42+I45+I65+I134+I43</f>
        <v>34157125.440000005</v>
      </c>
    </row>
    <row r="41" spans="1:9" s="109" customFormat="1" ht="19.5" customHeight="1">
      <c r="A41" s="103" t="s">
        <v>233</v>
      </c>
      <c r="B41" s="36"/>
      <c r="C41" s="36"/>
      <c r="D41" s="36"/>
      <c r="E41" s="36"/>
      <c r="F41" s="36"/>
      <c r="G41" s="115"/>
      <c r="H41" s="115"/>
      <c r="I41" s="224"/>
    </row>
    <row r="42" spans="1:9" s="109" customFormat="1" ht="37.5" customHeight="1">
      <c r="A42" s="399" t="s">
        <v>761</v>
      </c>
      <c r="B42" s="400" t="s">
        <v>90</v>
      </c>
      <c r="C42" s="400" t="s">
        <v>401</v>
      </c>
      <c r="D42" s="400" t="s">
        <v>208</v>
      </c>
      <c r="E42" s="400" t="s">
        <v>54</v>
      </c>
      <c r="F42" s="400" t="s">
        <v>188</v>
      </c>
      <c r="G42" s="401">
        <f>200000+33000+100000</f>
        <v>333000</v>
      </c>
      <c r="H42" s="401">
        <f>40220+43200+21300+21600+21000+17600+15540+8500+44000</f>
        <v>232960</v>
      </c>
      <c r="I42" s="401">
        <f>G42-H42</f>
        <v>100040</v>
      </c>
    </row>
    <row r="43" spans="1:9" s="109" customFormat="1" ht="24" customHeight="1" hidden="1">
      <c r="A43" s="180" t="s">
        <v>285</v>
      </c>
      <c r="B43" s="182" t="s">
        <v>90</v>
      </c>
      <c r="C43" s="182" t="s">
        <v>401</v>
      </c>
      <c r="D43" s="182" t="s">
        <v>208</v>
      </c>
      <c r="E43" s="182" t="s">
        <v>54</v>
      </c>
      <c r="F43" s="182" t="s">
        <v>188</v>
      </c>
      <c r="G43" s="188">
        <v>0</v>
      </c>
      <c r="H43" s="188"/>
      <c r="I43" s="108"/>
    </row>
    <row r="44" spans="1:9" s="109" customFormat="1" ht="15.75" customHeight="1">
      <c r="A44" s="104" t="s">
        <v>232</v>
      </c>
      <c r="B44" s="107"/>
      <c r="C44" s="107"/>
      <c r="D44" s="107"/>
      <c r="E44" s="107"/>
      <c r="F44" s="107"/>
      <c r="G44" s="115"/>
      <c r="H44" s="115"/>
      <c r="I44" s="224"/>
    </row>
    <row r="45" spans="1:9" s="109" customFormat="1" ht="45.75" customHeight="1">
      <c r="A45" s="45" t="s">
        <v>300</v>
      </c>
      <c r="B45" s="168" t="s">
        <v>90</v>
      </c>
      <c r="C45" s="168" t="s">
        <v>283</v>
      </c>
      <c r="D45" s="168" t="s">
        <v>301</v>
      </c>
      <c r="E45" s="168"/>
      <c r="F45" s="168"/>
      <c r="G45" s="169">
        <f>G47+G52+G46</f>
        <v>103783406.18</v>
      </c>
      <c r="H45" s="169">
        <f>H47+H52+H46</f>
        <v>73851528.09</v>
      </c>
      <c r="I45" s="169">
        <f>I47+I52+I46</f>
        <v>29931878.090000004</v>
      </c>
    </row>
    <row r="46" spans="1:9" s="109" customFormat="1" ht="31.5" customHeight="1" hidden="1">
      <c r="A46" s="45"/>
      <c r="B46" s="26" t="s">
        <v>90</v>
      </c>
      <c r="C46" s="44" t="s">
        <v>283</v>
      </c>
      <c r="D46" s="95" t="s">
        <v>80</v>
      </c>
      <c r="E46" s="95" t="s">
        <v>460</v>
      </c>
      <c r="F46" s="256"/>
      <c r="G46" s="257">
        <v>0</v>
      </c>
      <c r="H46" s="257"/>
      <c r="I46" s="169">
        <f>G46-H46</f>
        <v>0</v>
      </c>
    </row>
    <row r="47" spans="1:9" s="109" customFormat="1" ht="24" customHeight="1">
      <c r="A47" s="167" t="s">
        <v>296</v>
      </c>
      <c r="B47" s="168" t="s">
        <v>90</v>
      </c>
      <c r="C47" s="36" t="s">
        <v>283</v>
      </c>
      <c r="D47" s="168"/>
      <c r="E47" s="168"/>
      <c r="F47" s="168"/>
      <c r="G47" s="169">
        <f>G48+G50+G49+G51</f>
        <v>101043950.5</v>
      </c>
      <c r="H47" s="169">
        <f>H48+H50+H49+H51</f>
        <v>71634957.03</v>
      </c>
      <c r="I47" s="169">
        <f>I48+I50+I49+I51</f>
        <v>29408993.470000003</v>
      </c>
    </row>
    <row r="48" spans="1:9" s="10" customFormat="1" ht="12.75">
      <c r="A48" s="29" t="s">
        <v>10</v>
      </c>
      <c r="B48" s="44" t="s">
        <v>90</v>
      </c>
      <c r="C48" s="44" t="s">
        <v>283</v>
      </c>
      <c r="D48" s="44" t="s">
        <v>74</v>
      </c>
      <c r="E48" s="35" t="s">
        <v>11</v>
      </c>
      <c r="F48" s="35"/>
      <c r="G48" s="113">
        <f>74727558.5+168755+2514392</f>
        <v>77410705.5</v>
      </c>
      <c r="H48" s="113">
        <v>55826524.87</v>
      </c>
      <c r="I48" s="113">
        <f>G48-H48</f>
        <v>21584180.630000003</v>
      </c>
    </row>
    <row r="49" spans="1:9" s="10" customFormat="1" ht="12.75">
      <c r="A49" s="29" t="s">
        <v>10</v>
      </c>
      <c r="B49" s="44" t="s">
        <v>90</v>
      </c>
      <c r="C49" s="44" t="s">
        <v>283</v>
      </c>
      <c r="D49" s="44" t="s">
        <v>74</v>
      </c>
      <c r="E49" s="35" t="s">
        <v>460</v>
      </c>
      <c r="F49" s="35"/>
      <c r="G49" s="281">
        <v>200000</v>
      </c>
      <c r="H49" s="113">
        <v>190041.12</v>
      </c>
      <c r="I49" s="113">
        <f>G49-H49</f>
        <v>9958.880000000005</v>
      </c>
    </row>
    <row r="50" spans="1:9" ht="12.75">
      <c r="A50" s="39" t="s">
        <v>15</v>
      </c>
      <c r="B50" s="26" t="s">
        <v>90</v>
      </c>
      <c r="C50" s="44" t="s">
        <v>283</v>
      </c>
      <c r="D50" s="95" t="s">
        <v>459</v>
      </c>
      <c r="E50" s="95" t="s">
        <v>16</v>
      </c>
      <c r="F50" s="279"/>
      <c r="G50" s="113">
        <f>22622935+50964+759346</f>
        <v>23433245</v>
      </c>
      <c r="H50" s="280">
        <v>15618391.04</v>
      </c>
      <c r="I50" s="113">
        <f>G50-H50</f>
        <v>7814853.960000001</v>
      </c>
    </row>
    <row r="51" spans="1:9" ht="12.75" hidden="1">
      <c r="A51" s="39" t="s">
        <v>15</v>
      </c>
      <c r="B51" s="26" t="s">
        <v>90</v>
      </c>
      <c r="C51" s="44" t="s">
        <v>283</v>
      </c>
      <c r="D51" s="95" t="s">
        <v>80</v>
      </c>
      <c r="E51" s="95" t="s">
        <v>460</v>
      </c>
      <c r="F51" s="95"/>
      <c r="G51" s="282">
        <f>150000-150000</f>
        <v>0</v>
      </c>
      <c r="H51" s="113"/>
      <c r="I51" s="113">
        <f>G51-H51</f>
        <v>0</v>
      </c>
    </row>
    <row r="52" spans="1:9" ht="42.75" customHeight="1">
      <c r="A52" s="172" t="s">
        <v>297</v>
      </c>
      <c r="B52" s="170" t="s">
        <v>90</v>
      </c>
      <c r="C52" s="36" t="s">
        <v>283</v>
      </c>
      <c r="D52" s="170" t="s">
        <v>80</v>
      </c>
      <c r="E52" s="170"/>
      <c r="F52" s="170"/>
      <c r="G52" s="110">
        <f>G53+G55+G56+G59+G60+G62+G57+G61+G58+G63+G64</f>
        <v>2739455.6799999997</v>
      </c>
      <c r="H52" s="110">
        <f>H53+H55+H56+H59+H60+H62+H57+H61+H58+H63+H64</f>
        <v>2216571.06</v>
      </c>
      <c r="I52" s="110">
        <f>I53+I55+I56+I59+I60+I62+I57+I61+I58+I63+I64</f>
        <v>522884.62</v>
      </c>
    </row>
    <row r="53" spans="1:10" ht="27.75" customHeight="1">
      <c r="A53" s="39" t="s">
        <v>198</v>
      </c>
      <c r="B53" s="95" t="s">
        <v>90</v>
      </c>
      <c r="C53" s="44" t="s">
        <v>283</v>
      </c>
      <c r="D53" s="95" t="s">
        <v>80</v>
      </c>
      <c r="E53" s="95" t="s">
        <v>12</v>
      </c>
      <c r="F53" s="95" t="s">
        <v>163</v>
      </c>
      <c r="G53" s="113">
        <f>100000-27500+20000+30100</f>
        <v>122600</v>
      </c>
      <c r="H53" s="113">
        <v>89600</v>
      </c>
      <c r="I53" s="83">
        <f>G53-H53</f>
        <v>33000</v>
      </c>
      <c r="J53" s="292"/>
    </row>
    <row r="54" spans="1:9" s="10" customFormat="1" ht="12.75" hidden="1">
      <c r="A54" s="34" t="s">
        <v>15</v>
      </c>
      <c r="B54" s="44" t="s">
        <v>90</v>
      </c>
      <c r="C54" s="44" t="s">
        <v>283</v>
      </c>
      <c r="D54" s="44" t="s">
        <v>74</v>
      </c>
      <c r="E54" s="35" t="s">
        <v>16</v>
      </c>
      <c r="F54" s="35"/>
      <c r="G54" s="113"/>
      <c r="H54" s="113"/>
      <c r="I54" s="81">
        <f aca="true" t="shared" si="1" ref="I54:I64">G54-H54</f>
        <v>0</v>
      </c>
    </row>
    <row r="55" spans="1:9" s="10" customFormat="1" ht="38.25" customHeight="1" hidden="1">
      <c r="A55" s="37" t="s">
        <v>298</v>
      </c>
      <c r="B55" s="44" t="s">
        <v>90</v>
      </c>
      <c r="C55" s="44" t="s">
        <v>283</v>
      </c>
      <c r="D55" s="44" t="s">
        <v>80</v>
      </c>
      <c r="E55" s="35" t="s">
        <v>28</v>
      </c>
      <c r="F55" s="35" t="s">
        <v>163</v>
      </c>
      <c r="G55" s="113"/>
      <c r="H55" s="113"/>
      <c r="I55" s="81">
        <f t="shared" si="1"/>
        <v>0</v>
      </c>
    </row>
    <row r="56" spans="1:9" s="10" customFormat="1" ht="39" customHeight="1" hidden="1">
      <c r="A56" s="37" t="s">
        <v>299</v>
      </c>
      <c r="B56" s="44" t="s">
        <v>90</v>
      </c>
      <c r="C56" s="44" t="s">
        <v>283</v>
      </c>
      <c r="D56" s="44" t="s">
        <v>80</v>
      </c>
      <c r="E56" s="35" t="s">
        <v>54</v>
      </c>
      <c r="F56" s="35" t="s">
        <v>163</v>
      </c>
      <c r="G56" s="113"/>
      <c r="H56" s="113"/>
      <c r="I56" s="81">
        <f t="shared" si="1"/>
        <v>0</v>
      </c>
    </row>
    <row r="57" spans="1:9" s="10" customFormat="1" ht="30.75" customHeight="1">
      <c r="A57" s="171" t="s">
        <v>168</v>
      </c>
      <c r="B57" s="26" t="s">
        <v>90</v>
      </c>
      <c r="C57" s="44" t="s">
        <v>283</v>
      </c>
      <c r="D57" s="26" t="s">
        <v>80</v>
      </c>
      <c r="E57" s="95" t="s">
        <v>451</v>
      </c>
      <c r="F57" s="95" t="s">
        <v>161</v>
      </c>
      <c r="G57" s="113">
        <f>2616200-997825.7</f>
        <v>1618374.3</v>
      </c>
      <c r="H57" s="113">
        <v>1587652.09</v>
      </c>
      <c r="I57" s="113">
        <f>G57-H57</f>
        <v>30722.209999999963</v>
      </c>
    </row>
    <row r="58" spans="1:9" s="10" customFormat="1" ht="30.75" customHeight="1" hidden="1">
      <c r="A58" s="171"/>
      <c r="B58" s="26" t="s">
        <v>90</v>
      </c>
      <c r="C58" s="44" t="s">
        <v>283</v>
      </c>
      <c r="D58" s="26" t="s">
        <v>80</v>
      </c>
      <c r="E58" s="95" t="s">
        <v>28</v>
      </c>
      <c r="F58" s="95" t="s">
        <v>179</v>
      </c>
      <c r="G58" s="113">
        <v>0</v>
      </c>
      <c r="H58" s="113"/>
      <c r="I58" s="113">
        <f>G58-H58</f>
        <v>0</v>
      </c>
    </row>
    <row r="59" spans="1:13" s="10" customFormat="1" ht="36.75" customHeight="1">
      <c r="A59" s="39" t="s">
        <v>453</v>
      </c>
      <c r="B59" s="44" t="s">
        <v>90</v>
      </c>
      <c r="C59" s="44" t="s">
        <v>283</v>
      </c>
      <c r="D59" s="44" t="s">
        <v>80</v>
      </c>
      <c r="E59" s="35" t="s">
        <v>54</v>
      </c>
      <c r="F59" s="35" t="s">
        <v>163</v>
      </c>
      <c r="G59" s="113">
        <f>200000+100000+200000-84840</f>
        <v>415160</v>
      </c>
      <c r="H59" s="113">
        <v>271739.5</v>
      </c>
      <c r="I59" s="83">
        <f t="shared" si="1"/>
        <v>143420.5</v>
      </c>
      <c r="J59" s="253"/>
      <c r="K59" s="253"/>
      <c r="L59" s="253"/>
      <c r="M59" s="253"/>
    </row>
    <row r="60" spans="1:9" s="10" customFormat="1" ht="28.5" customHeight="1" hidden="1">
      <c r="A60" s="39" t="s">
        <v>65</v>
      </c>
      <c r="B60" s="44" t="s">
        <v>90</v>
      </c>
      <c r="C60" s="44" t="s">
        <v>283</v>
      </c>
      <c r="D60" s="44" t="s">
        <v>80</v>
      </c>
      <c r="E60" s="35" t="s">
        <v>54</v>
      </c>
      <c r="F60" s="35" t="s">
        <v>218</v>
      </c>
      <c r="G60" s="113"/>
      <c r="H60" s="113"/>
      <c r="I60" s="81">
        <f t="shared" si="1"/>
        <v>0</v>
      </c>
    </row>
    <row r="61" spans="1:9" s="10" customFormat="1" ht="28.5" customHeight="1" hidden="1">
      <c r="A61" s="39" t="s">
        <v>465</v>
      </c>
      <c r="B61" s="44" t="s">
        <v>90</v>
      </c>
      <c r="C61" s="44" t="s">
        <v>283</v>
      </c>
      <c r="D61" s="44" t="s">
        <v>80</v>
      </c>
      <c r="E61" s="35" t="s">
        <v>460</v>
      </c>
      <c r="F61" s="35"/>
      <c r="G61" s="113"/>
      <c r="H61" s="113"/>
      <c r="I61" s="81">
        <f t="shared" si="1"/>
        <v>0</v>
      </c>
    </row>
    <row r="62" spans="1:9" s="10" customFormat="1" ht="28.5" customHeight="1">
      <c r="A62" s="29" t="s">
        <v>286</v>
      </c>
      <c r="B62" s="44" t="s">
        <v>90</v>
      </c>
      <c r="C62" s="44" t="s">
        <v>283</v>
      </c>
      <c r="D62" s="44" t="s">
        <v>80</v>
      </c>
      <c r="E62" s="35" t="s">
        <v>452</v>
      </c>
      <c r="F62" s="35" t="s">
        <v>218</v>
      </c>
      <c r="G62" s="113">
        <f>250000-16678.62+300000</f>
        <v>533321.38</v>
      </c>
      <c r="H62" s="113">
        <v>248472.47</v>
      </c>
      <c r="I62" s="81">
        <f t="shared" si="1"/>
        <v>284848.91000000003</v>
      </c>
    </row>
    <row r="63" spans="1:9" s="10" customFormat="1" ht="28.5" customHeight="1" hidden="1">
      <c r="A63" s="29"/>
      <c r="B63" s="26" t="s">
        <v>90</v>
      </c>
      <c r="C63" s="44" t="s">
        <v>283</v>
      </c>
      <c r="D63" s="95" t="s">
        <v>80</v>
      </c>
      <c r="E63" s="95" t="s">
        <v>451</v>
      </c>
      <c r="F63" s="95" t="s">
        <v>179</v>
      </c>
      <c r="G63" s="113"/>
      <c r="H63" s="113"/>
      <c r="I63" s="81">
        <f t="shared" si="1"/>
        <v>0</v>
      </c>
    </row>
    <row r="64" spans="1:9" s="10" customFormat="1" ht="28.5" customHeight="1">
      <c r="A64" s="29" t="s">
        <v>487</v>
      </c>
      <c r="B64" s="26" t="s">
        <v>90</v>
      </c>
      <c r="C64" s="44" t="s">
        <v>283</v>
      </c>
      <c r="D64" s="95" t="s">
        <v>80</v>
      </c>
      <c r="E64" s="95" t="s">
        <v>54</v>
      </c>
      <c r="F64" s="95" t="s">
        <v>190</v>
      </c>
      <c r="G64" s="113">
        <v>50000</v>
      </c>
      <c r="H64" s="113">
        <v>19107</v>
      </c>
      <c r="I64" s="83">
        <f t="shared" si="1"/>
        <v>30893</v>
      </c>
    </row>
    <row r="65" spans="1:9" s="9" customFormat="1" ht="12.75">
      <c r="A65" s="32" t="s">
        <v>288</v>
      </c>
      <c r="B65" s="36" t="s">
        <v>90</v>
      </c>
      <c r="C65" s="36" t="s">
        <v>283</v>
      </c>
      <c r="D65" s="36" t="s">
        <v>287</v>
      </c>
      <c r="E65" s="33"/>
      <c r="F65" s="33"/>
      <c r="G65" s="84">
        <f>G66+G85</f>
        <v>12609714.399999999</v>
      </c>
      <c r="H65" s="84">
        <f>H66+H85</f>
        <v>8484507.049999999</v>
      </c>
      <c r="I65" s="80">
        <f>I66+I85</f>
        <v>4125207.3500000006</v>
      </c>
    </row>
    <row r="66" spans="1:9" s="9" customFormat="1" ht="38.25">
      <c r="A66" s="32" t="s">
        <v>293</v>
      </c>
      <c r="B66" s="36" t="s">
        <v>90</v>
      </c>
      <c r="C66" s="36" t="s">
        <v>283</v>
      </c>
      <c r="D66" s="36" t="s">
        <v>125</v>
      </c>
      <c r="E66" s="33"/>
      <c r="F66" s="33"/>
      <c r="G66" s="84">
        <f>G67+G69+G70+G82+G83+G84+G68+G81</f>
        <v>2995779.8899999997</v>
      </c>
      <c r="H66" s="84">
        <f>H67+H69+H70+H82+H83+H84+H68+H81</f>
        <v>1889144.01</v>
      </c>
      <c r="I66" s="84">
        <f>I67+I69+I70+I82+I83+I84+I68+I81</f>
        <v>1106635.88</v>
      </c>
    </row>
    <row r="67" spans="1:9" s="10" customFormat="1" ht="12.75">
      <c r="A67" s="29" t="s">
        <v>88</v>
      </c>
      <c r="B67" s="44" t="s">
        <v>90</v>
      </c>
      <c r="C67" s="44" t="s">
        <v>283</v>
      </c>
      <c r="D67" s="44" t="s">
        <v>125</v>
      </c>
      <c r="E67" s="44" t="s">
        <v>26</v>
      </c>
      <c r="F67" s="44"/>
      <c r="G67" s="121">
        <v>425000</v>
      </c>
      <c r="H67" s="245">
        <v>235130.66</v>
      </c>
      <c r="I67" s="81">
        <f>G67-H67</f>
        <v>189869.34</v>
      </c>
    </row>
    <row r="68" spans="1:9" s="10" customFormat="1" ht="12.75" hidden="1">
      <c r="A68" s="29" t="s">
        <v>474</v>
      </c>
      <c r="B68" s="44" t="s">
        <v>90</v>
      </c>
      <c r="C68" s="44" t="s">
        <v>283</v>
      </c>
      <c r="D68" s="44" t="s">
        <v>125</v>
      </c>
      <c r="E68" s="25" t="s">
        <v>43</v>
      </c>
      <c r="F68" s="25" t="s">
        <v>184</v>
      </c>
      <c r="G68" s="121"/>
      <c r="H68" s="245"/>
      <c r="I68" s="81">
        <f>G68-H68</f>
        <v>0</v>
      </c>
    </row>
    <row r="69" spans="1:9" s="10" customFormat="1" ht="25.5">
      <c r="A69" s="29" t="s">
        <v>289</v>
      </c>
      <c r="B69" s="44" t="s">
        <v>90</v>
      </c>
      <c r="C69" s="44" t="s">
        <v>283</v>
      </c>
      <c r="D69" s="44" t="s">
        <v>125</v>
      </c>
      <c r="E69" s="25" t="s">
        <v>43</v>
      </c>
      <c r="F69" s="25" t="s">
        <v>186</v>
      </c>
      <c r="G69" s="121">
        <f>351000+175311.56</f>
        <v>526311.56</v>
      </c>
      <c r="H69" s="121">
        <v>350623.14</v>
      </c>
      <c r="I69" s="81">
        <f>G69-H69</f>
        <v>175688.42000000004</v>
      </c>
    </row>
    <row r="70" spans="1:9" s="10" customFormat="1" ht="25.5">
      <c r="A70" s="27" t="s">
        <v>174</v>
      </c>
      <c r="B70" s="36" t="s">
        <v>90</v>
      </c>
      <c r="C70" s="36" t="s">
        <v>283</v>
      </c>
      <c r="D70" s="36" t="s">
        <v>125</v>
      </c>
      <c r="E70" s="28" t="s">
        <v>54</v>
      </c>
      <c r="F70" s="28" t="s">
        <v>189</v>
      </c>
      <c r="G70" s="90">
        <f>G71+G72+G73+G74+G75+G76+G78+G77+G79+G80</f>
        <v>1263129.03</v>
      </c>
      <c r="H70" s="90">
        <v>902525.11</v>
      </c>
      <c r="I70" s="90">
        <f>G70-H70</f>
        <v>360603.92000000004</v>
      </c>
    </row>
    <row r="71" spans="1:9" s="10" customFormat="1" ht="30" hidden="1">
      <c r="A71" s="296" t="s">
        <v>503</v>
      </c>
      <c r="B71" s="44"/>
      <c r="C71" s="44"/>
      <c r="D71" s="44"/>
      <c r="E71" s="25"/>
      <c r="F71" s="25"/>
      <c r="G71" s="121">
        <f>950700+0.03-18000+77790</f>
        <v>1010490.03</v>
      </c>
      <c r="H71" s="121"/>
      <c r="I71" s="301">
        <f aca="true" t="shared" si="2" ref="I71:I83">G71-H71</f>
        <v>1010490.03</v>
      </c>
    </row>
    <row r="72" spans="1:9" s="10" customFormat="1" ht="15" hidden="1">
      <c r="A72" s="296" t="s">
        <v>504</v>
      </c>
      <c r="B72" s="44"/>
      <c r="C72" s="44"/>
      <c r="D72" s="44"/>
      <c r="E72" s="25"/>
      <c r="F72" s="25"/>
      <c r="G72" s="121"/>
      <c r="H72" s="121"/>
      <c r="I72" s="301">
        <f t="shared" si="2"/>
        <v>0</v>
      </c>
    </row>
    <row r="73" spans="1:9" s="10" customFormat="1" ht="15.75" customHeight="1" hidden="1">
      <c r="A73" s="297" t="s">
        <v>586</v>
      </c>
      <c r="B73" s="44"/>
      <c r="C73" s="44"/>
      <c r="D73" s="44"/>
      <c r="E73" s="25"/>
      <c r="F73" s="25"/>
      <c r="G73" s="121"/>
      <c r="H73" s="121">
        <f>16301.3</f>
        <v>16301.3</v>
      </c>
      <c r="I73" s="301">
        <f t="shared" si="2"/>
        <v>-16301.3</v>
      </c>
    </row>
    <row r="74" spans="1:9" s="10" customFormat="1" ht="36" customHeight="1" hidden="1">
      <c r="A74" s="296" t="s">
        <v>505</v>
      </c>
      <c r="B74" s="44"/>
      <c r="C74" s="44"/>
      <c r="D74" s="44"/>
      <c r="E74" s="25"/>
      <c r="F74" s="25"/>
      <c r="G74" s="121"/>
      <c r="H74" s="121">
        <f>14205.56+165621.2</f>
        <v>179826.76</v>
      </c>
      <c r="I74" s="301">
        <f t="shared" si="2"/>
        <v>-179826.76</v>
      </c>
    </row>
    <row r="75" spans="1:9" s="10" customFormat="1" ht="15.75" customHeight="1" hidden="1">
      <c r="A75" s="296" t="s">
        <v>506</v>
      </c>
      <c r="B75" s="44"/>
      <c r="C75" s="44"/>
      <c r="D75" s="44"/>
      <c r="E75" s="25"/>
      <c r="F75" s="25"/>
      <c r="G75" s="121"/>
      <c r="H75" s="121"/>
      <c r="I75" s="301">
        <f t="shared" si="2"/>
        <v>0</v>
      </c>
    </row>
    <row r="76" spans="1:9" s="10" customFormat="1" ht="30.75" customHeight="1" hidden="1">
      <c r="A76" s="296" t="s">
        <v>739</v>
      </c>
      <c r="B76" s="44"/>
      <c r="C76" s="44"/>
      <c r="D76" s="44"/>
      <c r="E76" s="25"/>
      <c r="F76" s="25"/>
      <c r="G76" s="121"/>
      <c r="H76" s="121">
        <f>96000+96134.5+20784+13170+31800</f>
        <v>257888.5</v>
      </c>
      <c r="I76" s="301">
        <f t="shared" si="2"/>
        <v>-257888.5</v>
      </c>
    </row>
    <row r="77" spans="1:9" s="10" customFormat="1" ht="17.25" customHeight="1" hidden="1" thickBot="1">
      <c r="A77" s="298" t="s">
        <v>507</v>
      </c>
      <c r="B77" s="44"/>
      <c r="C77" s="44"/>
      <c r="D77" s="44"/>
      <c r="E77" s="25"/>
      <c r="F77" s="25"/>
      <c r="G77" s="121"/>
      <c r="H77" s="121"/>
      <c r="I77" s="301">
        <f t="shared" si="2"/>
        <v>0</v>
      </c>
    </row>
    <row r="78" spans="1:9" s="10" customFormat="1" ht="29.25" customHeight="1" hidden="1" thickBot="1">
      <c r="A78" s="298" t="s">
        <v>508</v>
      </c>
      <c r="B78" s="44"/>
      <c r="C78" s="44"/>
      <c r="D78" s="44"/>
      <c r="E78" s="25"/>
      <c r="F78" s="25"/>
      <c r="G78" s="121"/>
      <c r="H78" s="121">
        <f>226800</f>
        <v>226800</v>
      </c>
      <c r="I78" s="301">
        <f t="shared" si="2"/>
        <v>-226800</v>
      </c>
    </row>
    <row r="79" spans="1:9" s="10" customFormat="1" ht="33.75" customHeight="1" hidden="1" thickBot="1">
      <c r="A79" s="299" t="s">
        <v>509</v>
      </c>
      <c r="B79" s="44"/>
      <c r="C79" s="44"/>
      <c r="D79" s="44"/>
      <c r="E79" s="25"/>
      <c r="F79" s="25"/>
      <c r="G79" s="121"/>
      <c r="H79" s="121">
        <v>78317</v>
      </c>
      <c r="I79" s="301">
        <f t="shared" si="2"/>
        <v>-78317</v>
      </c>
    </row>
    <row r="80" spans="1:9" s="10" customFormat="1" ht="27" customHeight="1" hidden="1">
      <c r="A80" s="300" t="s">
        <v>642</v>
      </c>
      <c r="B80" s="44"/>
      <c r="C80" s="44"/>
      <c r="D80" s="44"/>
      <c r="E80" s="25"/>
      <c r="F80" s="25"/>
      <c r="G80" s="121">
        <v>252639</v>
      </c>
      <c r="H80" s="121">
        <v>259900</v>
      </c>
      <c r="I80" s="301">
        <f t="shared" si="2"/>
        <v>-7261</v>
      </c>
    </row>
    <row r="81" spans="1:9" s="10" customFormat="1" ht="17.25" customHeight="1" hidden="1">
      <c r="A81" s="295" t="s">
        <v>481</v>
      </c>
      <c r="B81" s="44" t="s">
        <v>90</v>
      </c>
      <c r="C81" s="44" t="s">
        <v>283</v>
      </c>
      <c r="D81" s="44" t="s">
        <v>125</v>
      </c>
      <c r="E81" s="25" t="s">
        <v>54</v>
      </c>
      <c r="F81" s="25" t="s">
        <v>190</v>
      </c>
      <c r="G81" s="86">
        <v>0</v>
      </c>
      <c r="H81" s="86"/>
      <c r="I81" s="81">
        <f t="shared" si="2"/>
        <v>0</v>
      </c>
    </row>
    <row r="82" spans="1:9" s="10" customFormat="1" ht="33" customHeight="1">
      <c r="A82" s="155" t="s">
        <v>290</v>
      </c>
      <c r="B82" s="44" t="s">
        <v>90</v>
      </c>
      <c r="C82" s="44" t="s">
        <v>283</v>
      </c>
      <c r="D82" s="44" t="s">
        <v>125</v>
      </c>
      <c r="E82" s="25" t="s">
        <v>70</v>
      </c>
      <c r="F82" s="25" t="s">
        <v>193</v>
      </c>
      <c r="G82" s="86">
        <f>157000+270000+40000</f>
        <v>467000</v>
      </c>
      <c r="H82" s="86">
        <v>153470.66</v>
      </c>
      <c r="I82" s="81">
        <f t="shared" si="2"/>
        <v>313529.33999999997</v>
      </c>
    </row>
    <row r="83" spans="1:11" s="10" customFormat="1" ht="26.25" customHeight="1">
      <c r="A83" s="155" t="s">
        <v>291</v>
      </c>
      <c r="B83" s="44" t="s">
        <v>90</v>
      </c>
      <c r="C83" s="44" t="s">
        <v>283</v>
      </c>
      <c r="D83" s="44" t="s">
        <v>125</v>
      </c>
      <c r="E83" s="25" t="s">
        <v>448</v>
      </c>
      <c r="F83" s="25" t="s">
        <v>195</v>
      </c>
      <c r="G83" s="86">
        <f>201689.3+45000+147650-80000</f>
        <v>314339.3</v>
      </c>
      <c r="H83" s="86">
        <v>247394.44</v>
      </c>
      <c r="I83" s="81">
        <f t="shared" si="2"/>
        <v>66944.85999999999</v>
      </c>
      <c r="J83" s="3"/>
      <c r="K83" s="3"/>
    </row>
    <row r="84" spans="1:9" s="10" customFormat="1" ht="31.5" customHeight="1" hidden="1">
      <c r="A84" s="29" t="s">
        <v>455</v>
      </c>
      <c r="B84" s="44" t="s">
        <v>90</v>
      </c>
      <c r="C84" s="44" t="s">
        <v>283</v>
      </c>
      <c r="D84" s="44" t="s">
        <v>125</v>
      </c>
      <c r="E84" s="25" t="s">
        <v>454</v>
      </c>
      <c r="F84" s="25" t="s">
        <v>189</v>
      </c>
      <c r="G84" s="86">
        <f>485000+90000-118715-456285</f>
        <v>0</v>
      </c>
      <c r="H84" s="86"/>
      <c r="I84" s="81">
        <f>G84-H84</f>
        <v>0</v>
      </c>
    </row>
    <row r="85" spans="1:9" s="10" customFormat="1" ht="27.75" customHeight="1">
      <c r="A85" s="156" t="s">
        <v>294</v>
      </c>
      <c r="B85" s="36" t="s">
        <v>90</v>
      </c>
      <c r="C85" s="36" t="s">
        <v>283</v>
      </c>
      <c r="D85" s="36" t="s">
        <v>208</v>
      </c>
      <c r="E85" s="28"/>
      <c r="F85" s="28"/>
      <c r="G85" s="90">
        <f>G86+G87+G91+G97+G112+G122+G124+G126+G120+G104</f>
        <v>9613934.51</v>
      </c>
      <c r="H85" s="90">
        <f>H86+H87+H91+H97+H112+H122+H124+H126+H120+H104</f>
        <v>6595363.039999999</v>
      </c>
      <c r="I85" s="90">
        <f>G85-H85</f>
        <v>3018571.4700000007</v>
      </c>
    </row>
    <row r="86" spans="1:9" s="10" customFormat="1" ht="17.25" customHeight="1">
      <c r="A86" s="29" t="s">
        <v>292</v>
      </c>
      <c r="B86" s="44" t="s">
        <v>90</v>
      </c>
      <c r="C86" s="44" t="s">
        <v>283</v>
      </c>
      <c r="D86" s="44" t="s">
        <v>208</v>
      </c>
      <c r="E86" s="25" t="s">
        <v>26</v>
      </c>
      <c r="F86" s="25"/>
      <c r="G86" s="86">
        <v>165000</v>
      </c>
      <c r="H86" s="86">
        <v>109100.01</v>
      </c>
      <c r="I86" s="81">
        <f>G86-H86</f>
        <v>55899.990000000005</v>
      </c>
    </row>
    <row r="87" spans="1:9" s="10" customFormat="1" ht="12.75">
      <c r="A87" s="159" t="s">
        <v>27</v>
      </c>
      <c r="B87" s="161" t="s">
        <v>90</v>
      </c>
      <c r="C87" s="160" t="s">
        <v>283</v>
      </c>
      <c r="D87" s="160" t="s">
        <v>208</v>
      </c>
      <c r="E87" s="161" t="s">
        <v>28</v>
      </c>
      <c r="F87" s="161"/>
      <c r="G87" s="179">
        <f>G89+G90+G88</f>
        <v>0</v>
      </c>
      <c r="H87" s="162">
        <f>H89+H90+H88</f>
        <v>0</v>
      </c>
      <c r="I87" s="162">
        <f>I89+I90+I88</f>
        <v>0</v>
      </c>
    </row>
    <row r="88" spans="1:9" s="10" customFormat="1" ht="51" hidden="1">
      <c r="A88" s="47" t="s">
        <v>169</v>
      </c>
      <c r="B88" s="35" t="s">
        <v>90</v>
      </c>
      <c r="C88" s="46" t="s">
        <v>283</v>
      </c>
      <c r="D88" s="157" t="s">
        <v>80</v>
      </c>
      <c r="E88" s="157" t="s">
        <v>28</v>
      </c>
      <c r="F88" s="157" t="s">
        <v>163</v>
      </c>
      <c r="G88" s="275"/>
      <c r="H88" s="82"/>
      <c r="I88" s="81"/>
    </row>
    <row r="89" spans="1:9" ht="51">
      <c r="A89" s="47" t="s">
        <v>169</v>
      </c>
      <c r="B89" s="35" t="s">
        <v>90</v>
      </c>
      <c r="C89" s="46" t="s">
        <v>283</v>
      </c>
      <c r="D89" s="157" t="s">
        <v>208</v>
      </c>
      <c r="E89" s="157" t="s">
        <v>28</v>
      </c>
      <c r="F89" s="157" t="s">
        <v>163</v>
      </c>
      <c r="G89" s="275">
        <v>0</v>
      </c>
      <c r="H89" s="82"/>
      <c r="I89" s="79"/>
    </row>
    <row r="90" spans="1:9" ht="12.75">
      <c r="A90" s="158" t="s">
        <v>229</v>
      </c>
      <c r="B90" s="35" t="s">
        <v>90</v>
      </c>
      <c r="C90" s="46" t="s">
        <v>283</v>
      </c>
      <c r="D90" s="157" t="s">
        <v>208</v>
      </c>
      <c r="E90" s="157" t="s">
        <v>28</v>
      </c>
      <c r="F90" s="157" t="s">
        <v>179</v>
      </c>
      <c r="G90" s="164">
        <f>150000-50000-48659-19500-31841</f>
        <v>0</v>
      </c>
      <c r="H90" s="94"/>
      <c r="I90" s="79">
        <f>G90-H90</f>
        <v>0</v>
      </c>
    </row>
    <row r="91" spans="1:9" s="10" customFormat="1" ht="12.75">
      <c r="A91" s="159" t="s">
        <v>32</v>
      </c>
      <c r="B91" s="161" t="s">
        <v>90</v>
      </c>
      <c r="C91" s="160" t="s">
        <v>283</v>
      </c>
      <c r="D91" s="160" t="s">
        <v>208</v>
      </c>
      <c r="E91" s="161" t="s">
        <v>33</v>
      </c>
      <c r="F91" s="161"/>
      <c r="G91" s="179">
        <f>G92+G93+G94+G96+G95</f>
        <v>4272727.22</v>
      </c>
      <c r="H91" s="179">
        <f>H92+H93+H94+H96+H95</f>
        <v>3411107.79</v>
      </c>
      <c r="I91" s="179">
        <f>I92+I93+I94+I96+I95</f>
        <v>815352.4699999997</v>
      </c>
    </row>
    <row r="92" spans="1:12" ht="12.75" customHeight="1">
      <c r="A92" s="163" t="s">
        <v>170</v>
      </c>
      <c r="B92" s="157" t="s">
        <v>90</v>
      </c>
      <c r="C92" s="46" t="s">
        <v>283</v>
      </c>
      <c r="D92" s="157" t="s">
        <v>523</v>
      </c>
      <c r="E92" s="157" t="s">
        <v>33</v>
      </c>
      <c r="F92" s="157" t="s">
        <v>209</v>
      </c>
      <c r="G92" s="164">
        <f>1867238.22+1030000-230431.94</f>
        <v>2666806.28</v>
      </c>
      <c r="H92" s="164">
        <v>2401407.1</v>
      </c>
      <c r="I92" s="114">
        <f>G92-H92</f>
        <v>265399.1799999997</v>
      </c>
      <c r="J92" s="235"/>
      <c r="K92" s="235"/>
      <c r="L92" s="235"/>
    </row>
    <row r="93" spans="1:9" ht="31.5" customHeight="1">
      <c r="A93" s="163" t="s">
        <v>171</v>
      </c>
      <c r="B93" s="157" t="s">
        <v>90</v>
      </c>
      <c r="C93" s="46" t="s">
        <v>283</v>
      </c>
      <c r="D93" s="157" t="s">
        <v>523</v>
      </c>
      <c r="E93" s="157" t="s">
        <v>33</v>
      </c>
      <c r="F93" s="157" t="s">
        <v>180</v>
      </c>
      <c r="G93" s="164">
        <f>612631+634192</f>
        <v>1246823</v>
      </c>
      <c r="H93" s="164">
        <v>696880.21</v>
      </c>
      <c r="I93" s="114">
        <f>G93-H93</f>
        <v>549942.79</v>
      </c>
    </row>
    <row r="94" spans="1:11" ht="25.5">
      <c r="A94" s="163" t="s">
        <v>605</v>
      </c>
      <c r="B94" s="157" t="s">
        <v>90</v>
      </c>
      <c r="C94" s="46" t="s">
        <v>283</v>
      </c>
      <c r="D94" s="157" t="s">
        <v>208</v>
      </c>
      <c r="E94" s="157" t="s">
        <v>33</v>
      </c>
      <c r="F94" s="157" t="s">
        <v>181</v>
      </c>
      <c r="G94" s="164">
        <f>47980+4585</f>
        <v>52565</v>
      </c>
      <c r="H94" s="164">
        <v>52561.41</v>
      </c>
      <c r="I94" s="114">
        <f>G94-H94</f>
        <v>3.5899999999965075</v>
      </c>
      <c r="J94" s="235"/>
      <c r="K94" s="235"/>
    </row>
    <row r="95" spans="1:11" ht="12.75">
      <c r="A95" s="163" t="s">
        <v>606</v>
      </c>
      <c r="B95" s="157" t="s">
        <v>90</v>
      </c>
      <c r="C95" s="46" t="s">
        <v>283</v>
      </c>
      <c r="D95" s="157" t="s">
        <v>523</v>
      </c>
      <c r="E95" s="157" t="s">
        <v>33</v>
      </c>
      <c r="F95" s="157" t="s">
        <v>181</v>
      </c>
      <c r="G95" s="164">
        <v>230431.94</v>
      </c>
      <c r="H95" s="164">
        <v>184164.98</v>
      </c>
      <c r="I95" s="114"/>
      <c r="J95" s="235"/>
      <c r="K95" s="235"/>
    </row>
    <row r="96" spans="1:9" ht="12.75">
      <c r="A96" s="163" t="s">
        <v>172</v>
      </c>
      <c r="B96" s="157" t="s">
        <v>90</v>
      </c>
      <c r="C96" s="46" t="s">
        <v>283</v>
      </c>
      <c r="D96" s="157" t="s">
        <v>208</v>
      </c>
      <c r="E96" s="157" t="s">
        <v>33</v>
      </c>
      <c r="F96" s="157" t="s">
        <v>182</v>
      </c>
      <c r="G96" s="164">
        <f>73281+2820</f>
        <v>76101</v>
      </c>
      <c r="H96" s="164">
        <v>76094.09</v>
      </c>
      <c r="I96" s="114">
        <f>G96-H96</f>
        <v>6.9100000000034925</v>
      </c>
    </row>
    <row r="97" spans="1:9" ht="12.75">
      <c r="A97" s="165" t="s">
        <v>42</v>
      </c>
      <c r="B97" s="178" t="s">
        <v>90</v>
      </c>
      <c r="C97" s="160" t="s">
        <v>283</v>
      </c>
      <c r="D97" s="178" t="s">
        <v>208</v>
      </c>
      <c r="E97" s="178" t="s">
        <v>43</v>
      </c>
      <c r="F97" s="178"/>
      <c r="G97" s="166">
        <f>G99+G105+G98</f>
        <v>1372677.4300000002</v>
      </c>
      <c r="H97" s="166">
        <f>H99+H105+H98</f>
        <v>859144.73</v>
      </c>
      <c r="I97" s="166">
        <f>I99+I105+I98</f>
        <v>781913</v>
      </c>
    </row>
    <row r="98" spans="1:31" s="310" customFormat="1" ht="12.75">
      <c r="A98" s="319" t="s">
        <v>438</v>
      </c>
      <c r="B98" s="320" t="s">
        <v>90</v>
      </c>
      <c r="C98" s="44" t="s">
        <v>283</v>
      </c>
      <c r="D98" s="320" t="s">
        <v>208</v>
      </c>
      <c r="E98" s="320" t="s">
        <v>43</v>
      </c>
      <c r="F98" s="320" t="s">
        <v>184</v>
      </c>
      <c r="G98" s="113">
        <f>100000+147500+240000-39625-52875</f>
        <v>395000</v>
      </c>
      <c r="H98" s="113">
        <v>250500</v>
      </c>
      <c r="I98" s="113">
        <f>G98-H98</f>
        <v>144500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</row>
    <row r="99" spans="1:9" s="3" customFormat="1" ht="29.25" customHeight="1">
      <c r="A99" s="294" t="s">
        <v>295</v>
      </c>
      <c r="B99" s="28" t="s">
        <v>90</v>
      </c>
      <c r="C99" s="36" t="s">
        <v>283</v>
      </c>
      <c r="D99" s="28" t="s">
        <v>208</v>
      </c>
      <c r="E99" s="28" t="s">
        <v>43</v>
      </c>
      <c r="F99" s="28" t="s">
        <v>183</v>
      </c>
      <c r="G99" s="90">
        <f>G100+G101+G103</f>
        <v>330000</v>
      </c>
      <c r="H99" s="90">
        <v>227205</v>
      </c>
      <c r="I99" s="90">
        <f>I100+I101+I103</f>
        <v>330000</v>
      </c>
    </row>
    <row r="100" spans="1:9" s="3" customFormat="1" ht="25.5" hidden="1">
      <c r="A100" s="64" t="s">
        <v>217</v>
      </c>
      <c r="B100" s="42"/>
      <c r="C100" s="42"/>
      <c r="D100" s="42"/>
      <c r="E100" s="42"/>
      <c r="F100" s="42"/>
      <c r="G100" s="275">
        <v>330000</v>
      </c>
      <c r="H100" s="275"/>
      <c r="I100" s="275">
        <f aca="true" t="shared" si="3" ref="I100:I111">G100-H100</f>
        <v>330000</v>
      </c>
    </row>
    <row r="101" spans="1:9" s="3" customFormat="1" ht="12.75" hidden="1">
      <c r="A101" s="64" t="s">
        <v>496</v>
      </c>
      <c r="B101" s="42"/>
      <c r="C101" s="42"/>
      <c r="D101" s="42"/>
      <c r="E101" s="42"/>
      <c r="F101" s="42"/>
      <c r="G101" s="275"/>
      <c r="H101" s="275"/>
      <c r="I101" s="275">
        <f t="shared" si="3"/>
        <v>0</v>
      </c>
    </row>
    <row r="102" spans="1:9" s="3" customFormat="1" ht="25.5" hidden="1">
      <c r="A102" s="41" t="s">
        <v>178</v>
      </c>
      <c r="B102" s="25" t="s">
        <v>90</v>
      </c>
      <c r="C102" s="44" t="s">
        <v>283</v>
      </c>
      <c r="D102" s="25" t="s">
        <v>208</v>
      </c>
      <c r="E102" s="25" t="s">
        <v>43</v>
      </c>
      <c r="F102" s="25" t="s">
        <v>185</v>
      </c>
      <c r="G102" s="275"/>
      <c r="H102" s="82"/>
      <c r="I102" s="275">
        <f t="shared" si="3"/>
        <v>0</v>
      </c>
    </row>
    <row r="103" spans="1:9" s="3" customFormat="1" ht="12.75" hidden="1">
      <c r="A103" s="64" t="s">
        <v>497</v>
      </c>
      <c r="B103" s="42"/>
      <c r="C103" s="46"/>
      <c r="D103" s="42"/>
      <c r="E103" s="42"/>
      <c r="F103" s="42"/>
      <c r="G103" s="275"/>
      <c r="H103" s="82"/>
      <c r="I103" s="275">
        <f t="shared" si="3"/>
        <v>0</v>
      </c>
    </row>
    <row r="104" spans="1:9" s="3" customFormat="1" ht="25.5">
      <c r="A104" s="39" t="s">
        <v>498</v>
      </c>
      <c r="B104" s="25" t="s">
        <v>90</v>
      </c>
      <c r="C104" s="44" t="s">
        <v>283</v>
      </c>
      <c r="D104" s="25" t="s">
        <v>208</v>
      </c>
      <c r="E104" s="25" t="s">
        <v>33</v>
      </c>
      <c r="F104" s="25" t="s">
        <v>471</v>
      </c>
      <c r="G104" s="86">
        <v>15600</v>
      </c>
      <c r="H104" s="83">
        <v>0</v>
      </c>
      <c r="I104" s="82">
        <f t="shared" si="3"/>
        <v>15600</v>
      </c>
    </row>
    <row r="105" spans="1:10" s="3" customFormat="1" ht="25.5">
      <c r="A105" s="294" t="s">
        <v>214</v>
      </c>
      <c r="B105" s="28" t="s">
        <v>90</v>
      </c>
      <c r="C105" s="36" t="s">
        <v>283</v>
      </c>
      <c r="D105" s="28" t="s">
        <v>208</v>
      </c>
      <c r="E105" s="28" t="s">
        <v>43</v>
      </c>
      <c r="F105" s="28" t="s">
        <v>186</v>
      </c>
      <c r="G105" s="90">
        <f>G106+G107+G108+G111+G110</f>
        <v>647677.43</v>
      </c>
      <c r="H105" s="90">
        <v>381439.73</v>
      </c>
      <c r="I105" s="90">
        <f>I106+I107+I108+I111+I110</f>
        <v>307413.00000000006</v>
      </c>
      <c r="J105" s="307"/>
    </row>
    <row r="106" spans="1:9" s="3" customFormat="1" ht="25.5" hidden="1">
      <c r="A106" s="64" t="s">
        <v>501</v>
      </c>
      <c r="B106" s="42"/>
      <c r="C106" s="46"/>
      <c r="D106" s="42"/>
      <c r="E106" s="42"/>
      <c r="F106" s="42"/>
      <c r="G106" s="275">
        <f>491130.04+64046.85+0.54</f>
        <v>555177.43</v>
      </c>
      <c r="H106" s="275">
        <f>64046.85+0.54</f>
        <v>64047.39</v>
      </c>
      <c r="I106" s="275">
        <f>G106-H106</f>
        <v>491130.04000000004</v>
      </c>
    </row>
    <row r="107" spans="1:9" s="3" customFormat="1" ht="25.5" hidden="1">
      <c r="A107" s="64" t="s">
        <v>500</v>
      </c>
      <c r="B107" s="42"/>
      <c r="C107" s="42"/>
      <c r="D107" s="42"/>
      <c r="E107" s="42"/>
      <c r="F107" s="42"/>
      <c r="G107" s="275"/>
      <c r="H107" s="275">
        <f>3165.04+38890</f>
        <v>42055.04</v>
      </c>
      <c r="I107" s="275">
        <f t="shared" si="3"/>
        <v>-42055.04</v>
      </c>
    </row>
    <row r="108" spans="1:9" s="3" customFormat="1" ht="25.5" hidden="1">
      <c r="A108" s="64" t="s">
        <v>499</v>
      </c>
      <c r="B108" s="42"/>
      <c r="C108" s="42"/>
      <c r="D108" s="42"/>
      <c r="E108" s="42"/>
      <c r="F108" s="42"/>
      <c r="G108" s="275"/>
      <c r="H108" s="275">
        <v>140162</v>
      </c>
      <c r="I108" s="275">
        <f t="shared" si="3"/>
        <v>-140162</v>
      </c>
    </row>
    <row r="109" spans="1:9" s="3" customFormat="1" ht="12.75" hidden="1">
      <c r="A109" s="39" t="s">
        <v>219</v>
      </c>
      <c r="B109" s="25" t="s">
        <v>90</v>
      </c>
      <c r="C109" s="44" t="s">
        <v>283</v>
      </c>
      <c r="D109" s="25" t="s">
        <v>125</v>
      </c>
      <c r="E109" s="25" t="s">
        <v>43</v>
      </c>
      <c r="F109" s="42" t="s">
        <v>186</v>
      </c>
      <c r="G109" s="86"/>
      <c r="H109" s="83"/>
      <c r="I109" s="82">
        <f t="shared" si="3"/>
        <v>0</v>
      </c>
    </row>
    <row r="110" spans="1:9" s="3" customFormat="1" ht="12.75" hidden="1">
      <c r="A110" s="64" t="s">
        <v>608</v>
      </c>
      <c r="B110" s="42"/>
      <c r="C110" s="46"/>
      <c r="D110" s="42"/>
      <c r="E110" s="42"/>
      <c r="F110" s="42"/>
      <c r="G110" s="275">
        <f>39625+52875</f>
        <v>92500</v>
      </c>
      <c r="H110" s="82">
        <f>39625+52875</f>
        <v>92500</v>
      </c>
      <c r="I110" s="275">
        <f t="shared" si="3"/>
        <v>0</v>
      </c>
    </row>
    <row r="111" spans="1:9" s="3" customFormat="1" ht="25.5" hidden="1">
      <c r="A111" s="39" t="s">
        <v>502</v>
      </c>
      <c r="B111" s="25"/>
      <c r="C111" s="44"/>
      <c r="D111" s="25"/>
      <c r="E111" s="25"/>
      <c r="F111" s="42"/>
      <c r="G111" s="86"/>
      <c r="H111" s="83">
        <v>1500</v>
      </c>
      <c r="I111" s="275">
        <f t="shared" si="3"/>
        <v>-1500</v>
      </c>
    </row>
    <row r="112" spans="1:9" s="10" customFormat="1" ht="12" customHeight="1">
      <c r="A112" s="159" t="s">
        <v>53</v>
      </c>
      <c r="B112" s="161" t="s">
        <v>90</v>
      </c>
      <c r="C112" s="160" t="s">
        <v>283</v>
      </c>
      <c r="D112" s="160" t="s">
        <v>208</v>
      </c>
      <c r="E112" s="161" t="s">
        <v>54</v>
      </c>
      <c r="F112" s="161"/>
      <c r="G112" s="179">
        <f>G113+G114+G115</f>
        <v>1533571.22</v>
      </c>
      <c r="H112" s="162">
        <f>H113+H114+H115</f>
        <v>665586.77</v>
      </c>
      <c r="I112" s="162">
        <f>I113+I114+I115</f>
        <v>899605.55</v>
      </c>
    </row>
    <row r="113" spans="1:9" s="5" customFormat="1" ht="35.25" customHeight="1">
      <c r="A113" s="37" t="s">
        <v>173</v>
      </c>
      <c r="B113" s="25" t="s">
        <v>90</v>
      </c>
      <c r="C113" s="44" t="s">
        <v>283</v>
      </c>
      <c r="D113" s="25" t="s">
        <v>208</v>
      </c>
      <c r="E113" s="25" t="s">
        <v>54</v>
      </c>
      <c r="F113" s="44" t="s">
        <v>163</v>
      </c>
      <c r="G113" s="86">
        <v>282000</v>
      </c>
      <c r="H113" s="83">
        <v>176500</v>
      </c>
      <c r="I113" s="83">
        <f>G113-H113</f>
        <v>105500</v>
      </c>
    </row>
    <row r="114" spans="1:9" s="5" customFormat="1" ht="27" customHeight="1">
      <c r="A114" s="37" t="s">
        <v>220</v>
      </c>
      <c r="B114" s="25" t="s">
        <v>90</v>
      </c>
      <c r="C114" s="44" t="s">
        <v>283</v>
      </c>
      <c r="D114" s="25" t="s">
        <v>208</v>
      </c>
      <c r="E114" s="25" t="s">
        <v>54</v>
      </c>
      <c r="F114" s="25" t="s">
        <v>187</v>
      </c>
      <c r="G114" s="86">
        <v>50000</v>
      </c>
      <c r="H114" s="83">
        <v>13026.9</v>
      </c>
      <c r="I114" s="83">
        <f>G114-H114</f>
        <v>36973.1</v>
      </c>
    </row>
    <row r="115" spans="1:15" s="5" customFormat="1" ht="25.5" customHeight="1">
      <c r="A115" s="96" t="s">
        <v>215</v>
      </c>
      <c r="B115" s="28" t="s">
        <v>90</v>
      </c>
      <c r="C115" s="36" t="s">
        <v>283</v>
      </c>
      <c r="D115" s="28" t="s">
        <v>208</v>
      </c>
      <c r="E115" s="28" t="s">
        <v>54</v>
      </c>
      <c r="F115" s="28" t="s">
        <v>190</v>
      </c>
      <c r="G115" s="90">
        <v>1201571.22</v>
      </c>
      <c r="H115" s="90">
        <v>476059.87</v>
      </c>
      <c r="I115" s="90">
        <f>I116+I117+I118+I119</f>
        <v>757132.4500000001</v>
      </c>
      <c r="J115" s="391"/>
      <c r="K115" s="391"/>
      <c r="L115" s="391"/>
      <c r="M115" s="288"/>
      <c r="N115" s="288"/>
      <c r="O115" s="142"/>
    </row>
    <row r="116" spans="1:9" s="5" customFormat="1" ht="25.5" customHeight="1" hidden="1">
      <c r="A116" s="47" t="s">
        <v>511</v>
      </c>
      <c r="B116" s="42"/>
      <c r="C116" s="42"/>
      <c r="D116" s="42"/>
      <c r="E116" s="42"/>
      <c r="F116" s="42"/>
      <c r="G116" s="86">
        <f>1101192.86-230464-45000-100000+325000</f>
        <v>1050728.86</v>
      </c>
      <c r="H116" s="86">
        <f>83411.99+131482.76+51840.19+26861.47</f>
        <v>293596.41000000003</v>
      </c>
      <c r="I116" s="86">
        <f>G116-H116</f>
        <v>757132.4500000001</v>
      </c>
    </row>
    <row r="117" spans="1:9" s="5" customFormat="1" ht="25.5" customHeight="1" hidden="1">
      <c r="A117" s="47" t="s">
        <v>510</v>
      </c>
      <c r="B117" s="42"/>
      <c r="C117" s="42"/>
      <c r="D117" s="42"/>
      <c r="E117" s="42"/>
      <c r="F117" s="42"/>
      <c r="G117" s="86">
        <v>230464</v>
      </c>
      <c r="H117" s="86">
        <f>230464</f>
        <v>230464</v>
      </c>
      <c r="I117" s="86">
        <f>G117-H117</f>
        <v>0</v>
      </c>
    </row>
    <row r="118" spans="1:10" s="5" customFormat="1" ht="25.5" customHeight="1" hidden="1">
      <c r="A118" s="47" t="s">
        <v>512</v>
      </c>
      <c r="B118" s="42"/>
      <c r="C118" s="42"/>
      <c r="D118" s="42"/>
      <c r="E118" s="42"/>
      <c r="F118" s="42"/>
      <c r="G118" s="86"/>
      <c r="H118" s="86"/>
      <c r="I118" s="86">
        <f>G118-H118</f>
        <v>0</v>
      </c>
      <c r="J118" s="14"/>
    </row>
    <row r="119" spans="1:10" s="5" customFormat="1" ht="25.5" customHeight="1" hidden="1">
      <c r="A119" s="47" t="s">
        <v>528</v>
      </c>
      <c r="B119" s="42"/>
      <c r="C119" s="42"/>
      <c r="D119" s="42"/>
      <c r="E119" s="42"/>
      <c r="F119" s="42"/>
      <c r="G119" s="86"/>
      <c r="H119" s="86"/>
      <c r="I119" s="86">
        <f>G119-H119</f>
        <v>0</v>
      </c>
      <c r="J119" s="14"/>
    </row>
    <row r="120" spans="1:9" s="5" customFormat="1" ht="20.25" customHeight="1">
      <c r="A120" s="159" t="s">
        <v>53</v>
      </c>
      <c r="B120" s="265" t="s">
        <v>90</v>
      </c>
      <c r="C120" s="266" t="s">
        <v>283</v>
      </c>
      <c r="D120" s="265" t="s">
        <v>208</v>
      </c>
      <c r="E120" s="267" t="s">
        <v>456</v>
      </c>
      <c r="F120" s="267"/>
      <c r="G120" s="241">
        <f>G121</f>
        <v>7000</v>
      </c>
      <c r="H120" s="268">
        <f>H121</f>
        <v>3119.66</v>
      </c>
      <c r="I120" s="268">
        <f>I121</f>
        <v>3880.34</v>
      </c>
    </row>
    <row r="121" spans="1:9" s="5" customFormat="1" ht="27.75" customHeight="1">
      <c r="A121" s="37" t="s">
        <v>268</v>
      </c>
      <c r="B121" s="25" t="s">
        <v>90</v>
      </c>
      <c r="C121" s="44" t="s">
        <v>283</v>
      </c>
      <c r="D121" s="25" t="s">
        <v>208</v>
      </c>
      <c r="E121" s="25" t="s">
        <v>456</v>
      </c>
      <c r="F121" s="44" t="s">
        <v>269</v>
      </c>
      <c r="G121" s="86">
        <v>7000</v>
      </c>
      <c r="H121" s="83">
        <f>3119.66</f>
        <v>3119.66</v>
      </c>
      <c r="I121" s="83">
        <f>G121-H121</f>
        <v>3880.34</v>
      </c>
    </row>
    <row r="122" spans="1:9" s="9" customFormat="1" ht="12.75">
      <c r="A122" s="159" t="s">
        <v>65</v>
      </c>
      <c r="B122" s="161" t="s">
        <v>90</v>
      </c>
      <c r="C122" s="160" t="s">
        <v>283</v>
      </c>
      <c r="D122" s="160" t="s">
        <v>208</v>
      </c>
      <c r="E122" s="161" t="s">
        <v>66</v>
      </c>
      <c r="F122" s="161"/>
      <c r="G122" s="179">
        <f>G123</f>
        <v>0</v>
      </c>
      <c r="H122" s="162">
        <f>H123</f>
        <v>0</v>
      </c>
      <c r="I122" s="162">
        <f>I123</f>
        <v>0</v>
      </c>
    </row>
    <row r="123" spans="1:9" s="5" customFormat="1" ht="22.5" customHeight="1">
      <c r="A123" s="38" t="s">
        <v>270</v>
      </c>
      <c r="B123" s="25" t="s">
        <v>90</v>
      </c>
      <c r="C123" s="44" t="s">
        <v>283</v>
      </c>
      <c r="D123" s="25" t="s">
        <v>208</v>
      </c>
      <c r="E123" s="25" t="s">
        <v>66</v>
      </c>
      <c r="F123" s="44" t="s">
        <v>196</v>
      </c>
      <c r="G123" s="86">
        <v>0</v>
      </c>
      <c r="H123" s="83"/>
      <c r="I123" s="226"/>
    </row>
    <row r="124" spans="1:9" s="5" customFormat="1" ht="22.5" customHeight="1">
      <c r="A124" s="173" t="s">
        <v>69</v>
      </c>
      <c r="B124" s="174" t="s">
        <v>90</v>
      </c>
      <c r="C124" s="175" t="s">
        <v>283</v>
      </c>
      <c r="D124" s="175" t="s">
        <v>208</v>
      </c>
      <c r="E124" s="174" t="s">
        <v>70</v>
      </c>
      <c r="F124" s="175"/>
      <c r="G124" s="276">
        <f>G125</f>
        <v>7120</v>
      </c>
      <c r="H124" s="176">
        <f>H125</f>
        <v>7120</v>
      </c>
      <c r="I124" s="176">
        <f>I125</f>
        <v>0</v>
      </c>
    </row>
    <row r="125" spans="1:9" s="5" customFormat="1" ht="15" customHeight="1">
      <c r="A125" s="41" t="s">
        <v>200</v>
      </c>
      <c r="B125" s="25" t="s">
        <v>90</v>
      </c>
      <c r="C125" s="44" t="s">
        <v>283</v>
      </c>
      <c r="D125" s="44" t="s">
        <v>208</v>
      </c>
      <c r="E125" s="25" t="s">
        <v>70</v>
      </c>
      <c r="F125" s="25" t="s">
        <v>193</v>
      </c>
      <c r="G125" s="86">
        <v>7120</v>
      </c>
      <c r="H125" s="83">
        <v>7120</v>
      </c>
      <c r="I125" s="83">
        <f>G125-H125</f>
        <v>0</v>
      </c>
    </row>
    <row r="126" spans="1:37" s="5" customFormat="1" ht="15" customHeight="1">
      <c r="A126" s="211" t="s">
        <v>69</v>
      </c>
      <c r="B126" s="160" t="s">
        <v>90</v>
      </c>
      <c r="C126" s="175" t="s">
        <v>283</v>
      </c>
      <c r="D126" s="175" t="s">
        <v>208</v>
      </c>
      <c r="E126" s="175" t="s">
        <v>78</v>
      </c>
      <c r="F126" s="44"/>
      <c r="G126" s="179">
        <f>G127+G128</f>
        <v>2240238.64</v>
      </c>
      <c r="H126" s="179">
        <f>H127+H128</f>
        <v>1540184.08</v>
      </c>
      <c r="I126" s="179">
        <f>I127+I128</f>
        <v>700054.5600000002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:37" s="255" customFormat="1" ht="12.75">
      <c r="A127" s="289" t="s">
        <v>225</v>
      </c>
      <c r="B127" s="44" t="s">
        <v>90</v>
      </c>
      <c r="C127" s="44" t="s">
        <v>283</v>
      </c>
      <c r="D127" s="44" t="s">
        <v>208</v>
      </c>
      <c r="E127" s="44" t="s">
        <v>457</v>
      </c>
      <c r="F127" s="44" t="s">
        <v>194</v>
      </c>
      <c r="G127" s="86">
        <v>1247367.33</v>
      </c>
      <c r="H127" s="86">
        <v>801757</v>
      </c>
      <c r="I127" s="86">
        <f>G127-H127</f>
        <v>445610.3300000001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:13" s="14" customFormat="1" ht="12.75">
      <c r="A128" s="289" t="s">
        <v>176</v>
      </c>
      <c r="B128" s="44" t="s">
        <v>90</v>
      </c>
      <c r="C128" s="44" t="s">
        <v>283</v>
      </c>
      <c r="D128" s="44" t="s">
        <v>208</v>
      </c>
      <c r="E128" s="44" t="s">
        <v>448</v>
      </c>
      <c r="F128" s="44" t="s">
        <v>195</v>
      </c>
      <c r="G128" s="86">
        <v>992871.31</v>
      </c>
      <c r="H128" s="86">
        <v>738427.08</v>
      </c>
      <c r="I128" s="86">
        <f>G128-H128</f>
        <v>254444.2300000001</v>
      </c>
      <c r="J128" s="249"/>
      <c r="K128" s="249"/>
      <c r="L128" s="249"/>
      <c r="M128" s="249"/>
    </row>
    <row r="129" spans="1:9" s="4" customFormat="1" ht="25.5" hidden="1">
      <c r="A129" s="49" t="s">
        <v>92</v>
      </c>
      <c r="B129" s="50" t="s">
        <v>93</v>
      </c>
      <c r="C129" s="44" t="s">
        <v>283</v>
      </c>
      <c r="D129" s="50" t="s">
        <v>7</v>
      </c>
      <c r="E129" s="50"/>
      <c r="F129" s="50"/>
      <c r="G129" s="86"/>
      <c r="H129" s="83"/>
      <c r="I129" s="228"/>
    </row>
    <row r="130" spans="1:9" s="8" customFormat="1" ht="25.5" hidden="1">
      <c r="A130" s="30" t="s">
        <v>94</v>
      </c>
      <c r="B130" s="31" t="s">
        <v>93</v>
      </c>
      <c r="C130" s="44" t="s">
        <v>283</v>
      </c>
      <c r="D130" s="31" t="s">
        <v>95</v>
      </c>
      <c r="E130" s="31"/>
      <c r="F130" s="31"/>
      <c r="G130" s="86"/>
      <c r="H130" s="83"/>
      <c r="I130" s="229"/>
    </row>
    <row r="131" spans="1:9" s="8" customFormat="1" ht="9.75" customHeight="1" hidden="1">
      <c r="A131" s="51" t="s">
        <v>96</v>
      </c>
      <c r="B131" s="40" t="s">
        <v>93</v>
      </c>
      <c r="C131" s="44" t="s">
        <v>283</v>
      </c>
      <c r="D131" s="40" t="s">
        <v>95</v>
      </c>
      <c r="E131" s="40" t="s">
        <v>97</v>
      </c>
      <c r="F131" s="40"/>
      <c r="G131" s="86"/>
      <c r="H131" s="83"/>
      <c r="I131" s="229"/>
    </row>
    <row r="132" spans="1:9" s="11" customFormat="1" ht="12.75" customHeight="1" hidden="1">
      <c r="A132" s="52" t="s">
        <v>98</v>
      </c>
      <c r="B132" s="43"/>
      <c r="C132" s="44" t="s">
        <v>283</v>
      </c>
      <c r="D132" s="43"/>
      <c r="E132" s="43"/>
      <c r="F132" s="43"/>
      <c r="G132" s="86"/>
      <c r="H132" s="83"/>
      <c r="I132" s="230"/>
    </row>
    <row r="133" spans="1:9" s="11" customFormat="1" ht="15" customHeight="1" hidden="1">
      <c r="A133" s="52" t="s">
        <v>99</v>
      </c>
      <c r="B133" s="43"/>
      <c r="C133" s="44" t="s">
        <v>283</v>
      </c>
      <c r="D133" s="43"/>
      <c r="E133" s="43"/>
      <c r="F133" s="43"/>
      <c r="G133" s="86"/>
      <c r="H133" s="83"/>
      <c r="I133" s="230"/>
    </row>
    <row r="134" spans="1:9" s="11" customFormat="1" ht="33.75" customHeight="1" hidden="1">
      <c r="A134" s="177" t="s">
        <v>302</v>
      </c>
      <c r="B134" s="28" t="s">
        <v>90</v>
      </c>
      <c r="C134" s="36"/>
      <c r="D134" s="28" t="s">
        <v>68</v>
      </c>
      <c r="E134" s="28"/>
      <c r="F134" s="28"/>
      <c r="G134" s="90">
        <f>G136+G144+G135</f>
        <v>0</v>
      </c>
      <c r="H134" s="90">
        <f>H136+H144+H135</f>
        <v>0</v>
      </c>
      <c r="I134" s="90">
        <f>I136+I144+I135</f>
        <v>0</v>
      </c>
    </row>
    <row r="135" spans="1:9" s="11" customFormat="1" ht="36.75" customHeight="1" hidden="1">
      <c r="A135" s="52" t="s">
        <v>303</v>
      </c>
      <c r="B135" s="43" t="s">
        <v>90</v>
      </c>
      <c r="C135" s="44" t="s">
        <v>441</v>
      </c>
      <c r="D135" s="25" t="s">
        <v>541</v>
      </c>
      <c r="E135" s="43" t="s">
        <v>458</v>
      </c>
      <c r="F135" s="43" t="s">
        <v>197</v>
      </c>
      <c r="G135" s="86">
        <f>867912-637228.59+637228.59-867912</f>
        <v>0</v>
      </c>
      <c r="H135" s="90"/>
      <c r="I135" s="86">
        <f>G135-H135</f>
        <v>0</v>
      </c>
    </row>
    <row r="136" spans="1:9" s="11" customFormat="1" ht="30" customHeight="1" hidden="1">
      <c r="A136" s="52" t="s">
        <v>303</v>
      </c>
      <c r="B136" s="43" t="s">
        <v>90</v>
      </c>
      <c r="C136" s="44" t="s">
        <v>441</v>
      </c>
      <c r="D136" s="25" t="s">
        <v>228</v>
      </c>
      <c r="E136" s="43" t="s">
        <v>458</v>
      </c>
      <c r="F136" s="43" t="s">
        <v>197</v>
      </c>
      <c r="G136" s="86">
        <f>1024392+132276-622429.14-534238.86</f>
        <v>0</v>
      </c>
      <c r="H136" s="83"/>
      <c r="I136" s="86">
        <f>G136-H136</f>
        <v>0</v>
      </c>
    </row>
    <row r="137" spans="1:9" s="102" customFormat="1" ht="30" customHeight="1" hidden="1">
      <c r="A137" s="221" t="s">
        <v>387</v>
      </c>
      <c r="B137" s="50" t="s">
        <v>388</v>
      </c>
      <c r="C137" s="50" t="s">
        <v>389</v>
      </c>
      <c r="D137" s="50"/>
      <c r="E137" s="50"/>
      <c r="F137" s="50"/>
      <c r="G137" s="88">
        <f>G138+G141</f>
        <v>0</v>
      </c>
      <c r="H137" s="88"/>
      <c r="I137" s="86">
        <f aca="true" t="shared" si="4" ref="I137:I147">G137-H137</f>
        <v>0</v>
      </c>
    </row>
    <row r="138" spans="1:9" s="4" customFormat="1" ht="30" customHeight="1" hidden="1">
      <c r="A138" s="177" t="s">
        <v>390</v>
      </c>
      <c r="B138" s="28" t="s">
        <v>388</v>
      </c>
      <c r="C138" s="36" t="s">
        <v>391</v>
      </c>
      <c r="D138" s="28" t="s">
        <v>208</v>
      </c>
      <c r="E138" s="28"/>
      <c r="F138" s="28"/>
      <c r="G138" s="71">
        <f>G139</f>
        <v>0</v>
      </c>
      <c r="H138" s="71"/>
      <c r="I138" s="86">
        <f t="shared" si="4"/>
        <v>0</v>
      </c>
    </row>
    <row r="139" spans="1:9" s="11" customFormat="1" ht="30" customHeight="1" hidden="1">
      <c r="A139" s="52" t="s">
        <v>53</v>
      </c>
      <c r="B139" s="43" t="s">
        <v>388</v>
      </c>
      <c r="C139" s="44" t="s">
        <v>391</v>
      </c>
      <c r="D139" s="25" t="s">
        <v>208</v>
      </c>
      <c r="E139" s="43" t="s">
        <v>66</v>
      </c>
      <c r="F139" s="43"/>
      <c r="G139" s="83">
        <f>G140</f>
        <v>0</v>
      </c>
      <c r="H139" s="83"/>
      <c r="I139" s="86">
        <f t="shared" si="4"/>
        <v>0</v>
      </c>
    </row>
    <row r="140" spans="1:9" s="11" customFormat="1" ht="30" customHeight="1" hidden="1">
      <c r="A140" s="52" t="s">
        <v>241</v>
      </c>
      <c r="B140" s="43" t="s">
        <v>388</v>
      </c>
      <c r="C140" s="44" t="s">
        <v>391</v>
      </c>
      <c r="D140" s="25" t="s">
        <v>208</v>
      </c>
      <c r="E140" s="43" t="s">
        <v>66</v>
      </c>
      <c r="F140" s="43" t="s">
        <v>196</v>
      </c>
      <c r="G140" s="83">
        <v>0</v>
      </c>
      <c r="H140" s="83"/>
      <c r="I140" s="86">
        <f t="shared" si="4"/>
        <v>0</v>
      </c>
    </row>
    <row r="141" spans="1:9" s="4" customFormat="1" ht="30" customHeight="1" hidden="1">
      <c r="A141" s="177" t="s">
        <v>392</v>
      </c>
      <c r="B141" s="28" t="s">
        <v>388</v>
      </c>
      <c r="C141" s="36" t="s">
        <v>393</v>
      </c>
      <c r="D141" s="28" t="s">
        <v>208</v>
      </c>
      <c r="E141" s="28"/>
      <c r="F141" s="28"/>
      <c r="G141" s="71">
        <f>G142</f>
        <v>0</v>
      </c>
      <c r="H141" s="71"/>
      <c r="I141" s="86">
        <f t="shared" si="4"/>
        <v>0</v>
      </c>
    </row>
    <row r="142" spans="1:9" s="11" customFormat="1" ht="30" customHeight="1" hidden="1">
      <c r="A142" s="52" t="s">
        <v>53</v>
      </c>
      <c r="B142" s="43" t="s">
        <v>388</v>
      </c>
      <c r="C142" s="44" t="s">
        <v>393</v>
      </c>
      <c r="D142" s="25" t="s">
        <v>208</v>
      </c>
      <c r="E142" s="43" t="s">
        <v>66</v>
      </c>
      <c r="F142" s="43"/>
      <c r="G142" s="83">
        <f>G143</f>
        <v>0</v>
      </c>
      <c r="H142" s="83"/>
      <c r="I142" s="86">
        <f t="shared" si="4"/>
        <v>0</v>
      </c>
    </row>
    <row r="143" spans="1:9" s="11" customFormat="1" ht="30" customHeight="1" hidden="1">
      <c r="A143" s="52" t="s">
        <v>241</v>
      </c>
      <c r="B143" s="43" t="s">
        <v>388</v>
      </c>
      <c r="C143" s="44" t="s">
        <v>393</v>
      </c>
      <c r="D143" s="25" t="s">
        <v>208</v>
      </c>
      <c r="E143" s="43" t="s">
        <v>66</v>
      </c>
      <c r="F143" s="43" t="s">
        <v>196</v>
      </c>
      <c r="G143" s="83">
        <v>0</v>
      </c>
      <c r="H143" s="83"/>
      <c r="I143" s="86">
        <f t="shared" si="4"/>
        <v>0</v>
      </c>
    </row>
    <row r="144" spans="1:9" s="11" customFormat="1" ht="30" customHeight="1" hidden="1">
      <c r="A144" s="52" t="s">
        <v>526</v>
      </c>
      <c r="B144" s="43" t="s">
        <v>90</v>
      </c>
      <c r="C144" s="44" t="s">
        <v>283</v>
      </c>
      <c r="D144" s="25" t="s">
        <v>228</v>
      </c>
      <c r="E144" s="43" t="s">
        <v>527</v>
      </c>
      <c r="F144" s="43" t="s">
        <v>218</v>
      </c>
      <c r="G144" s="83">
        <f>266000-266000+266000-266000</f>
        <v>0</v>
      </c>
      <c r="H144" s="83">
        <v>0</v>
      </c>
      <c r="I144" s="86">
        <f t="shared" si="4"/>
        <v>0</v>
      </c>
    </row>
    <row r="145" spans="1:9" s="11" customFormat="1" ht="30" customHeight="1">
      <c r="A145" s="286" t="s">
        <v>543</v>
      </c>
      <c r="B145" s="237" t="s">
        <v>388</v>
      </c>
      <c r="C145" s="237"/>
      <c r="D145" s="237"/>
      <c r="E145" s="237"/>
      <c r="F145" s="237"/>
      <c r="G145" s="238">
        <f>G146+G147</f>
        <v>1999988</v>
      </c>
      <c r="H145" s="238">
        <f>H146+H147</f>
        <v>1999988</v>
      </c>
      <c r="I145" s="238">
        <f>I146+I147</f>
        <v>0</v>
      </c>
    </row>
    <row r="146" spans="1:10" s="11" customFormat="1" ht="21" customHeight="1">
      <c r="A146" s="52" t="s">
        <v>544</v>
      </c>
      <c r="B146" s="43" t="s">
        <v>388</v>
      </c>
      <c r="C146" s="44" t="s">
        <v>546</v>
      </c>
      <c r="D146" s="25" t="s">
        <v>548</v>
      </c>
      <c r="E146" s="43" t="s">
        <v>525</v>
      </c>
      <c r="F146" s="43" t="s">
        <v>196</v>
      </c>
      <c r="G146" s="83">
        <f>974636+25358</f>
        <v>999994</v>
      </c>
      <c r="H146" s="83">
        <v>999994</v>
      </c>
      <c r="I146" s="86">
        <f t="shared" si="4"/>
        <v>0</v>
      </c>
      <c r="J146" s="392"/>
    </row>
    <row r="147" spans="1:10" s="11" customFormat="1" ht="20.25" customHeight="1">
      <c r="A147" s="52" t="s">
        <v>545</v>
      </c>
      <c r="B147" s="43" t="s">
        <v>388</v>
      </c>
      <c r="C147" s="44" t="s">
        <v>547</v>
      </c>
      <c r="D147" s="25" t="s">
        <v>548</v>
      </c>
      <c r="E147" s="43" t="s">
        <v>525</v>
      </c>
      <c r="F147" s="43" t="s">
        <v>196</v>
      </c>
      <c r="G147" s="83">
        <f>974636+25358</f>
        <v>999994</v>
      </c>
      <c r="H147" s="83">
        <v>999994</v>
      </c>
      <c r="I147" s="86">
        <f t="shared" si="4"/>
        <v>0</v>
      </c>
      <c r="J147" s="392"/>
    </row>
    <row r="148" spans="1:9" s="11" customFormat="1" ht="21" customHeight="1">
      <c r="A148" s="286" t="s">
        <v>488</v>
      </c>
      <c r="B148" s="237" t="s">
        <v>489</v>
      </c>
      <c r="C148" s="237"/>
      <c r="D148" s="237"/>
      <c r="E148" s="237"/>
      <c r="F148" s="237"/>
      <c r="G148" s="238">
        <f>G149</f>
        <v>500000</v>
      </c>
      <c r="H148" s="238">
        <f>H149</f>
        <v>0</v>
      </c>
      <c r="I148" s="238">
        <f>I149</f>
        <v>500000</v>
      </c>
    </row>
    <row r="149" spans="1:9" s="11" customFormat="1" ht="30" customHeight="1">
      <c r="A149" s="52" t="s">
        <v>494</v>
      </c>
      <c r="B149" s="43" t="s">
        <v>489</v>
      </c>
      <c r="C149" s="44" t="s">
        <v>306</v>
      </c>
      <c r="D149" s="25" t="s">
        <v>475</v>
      </c>
      <c r="E149" s="43" t="s">
        <v>287</v>
      </c>
      <c r="F149" s="43"/>
      <c r="G149" s="83">
        <v>500000</v>
      </c>
      <c r="H149" s="83">
        <v>0</v>
      </c>
      <c r="I149" s="85">
        <f>G149-H149</f>
        <v>500000</v>
      </c>
    </row>
    <row r="150" spans="1:9" s="4" customFormat="1" ht="12.75">
      <c r="A150" s="49" t="s">
        <v>100</v>
      </c>
      <c r="B150" s="50" t="s">
        <v>207</v>
      </c>
      <c r="C150" s="50"/>
      <c r="D150" s="50"/>
      <c r="E150" s="50"/>
      <c r="F150" s="50"/>
      <c r="G150" s="88">
        <f>G172+G214</f>
        <v>42978793.28</v>
      </c>
      <c r="H150" s="88">
        <f>H172+H214</f>
        <v>13975130.06</v>
      </c>
      <c r="I150" s="88">
        <f>G150-H150</f>
        <v>29003663.22</v>
      </c>
    </row>
    <row r="151" spans="1:9" s="5" customFormat="1" ht="25.5" hidden="1">
      <c r="A151" s="53" t="s">
        <v>101</v>
      </c>
      <c r="B151" s="25"/>
      <c r="C151" s="25"/>
      <c r="D151" s="25"/>
      <c r="E151" s="25"/>
      <c r="F151" s="25"/>
      <c r="G151" s="83"/>
      <c r="H151" s="83"/>
      <c r="I151" s="139"/>
    </row>
    <row r="152" spans="1:9" s="5" customFormat="1" ht="51" hidden="1">
      <c r="A152" s="54" t="s">
        <v>102</v>
      </c>
      <c r="B152" s="25"/>
      <c r="C152" s="25"/>
      <c r="D152" s="25"/>
      <c r="E152" s="25"/>
      <c r="F152" s="25"/>
      <c r="G152" s="83"/>
      <c r="H152" s="83"/>
      <c r="I152" s="139"/>
    </row>
    <row r="153" spans="1:9" s="5" customFormat="1" ht="51" hidden="1">
      <c r="A153" s="55" t="s">
        <v>103</v>
      </c>
      <c r="B153" s="25"/>
      <c r="C153" s="25"/>
      <c r="D153" s="25"/>
      <c r="E153" s="25"/>
      <c r="F153" s="25"/>
      <c r="G153" s="83"/>
      <c r="H153" s="83"/>
      <c r="I153" s="139"/>
    </row>
    <row r="154" spans="1:9" s="5" customFormat="1" ht="23.25" customHeight="1" hidden="1">
      <c r="A154" s="55" t="s">
        <v>104</v>
      </c>
      <c r="B154" s="25"/>
      <c r="C154" s="25"/>
      <c r="D154" s="25"/>
      <c r="E154" s="25"/>
      <c r="F154" s="25"/>
      <c r="G154" s="83"/>
      <c r="H154" s="83"/>
      <c r="I154" s="139"/>
    </row>
    <row r="155" spans="1:9" s="5" customFormat="1" ht="12.75" hidden="1">
      <c r="A155" s="56" t="s">
        <v>105</v>
      </c>
      <c r="B155" s="25"/>
      <c r="C155" s="25"/>
      <c r="D155" s="25"/>
      <c r="E155" s="25"/>
      <c r="F155" s="25"/>
      <c r="G155" s="83"/>
      <c r="H155" s="83"/>
      <c r="I155" s="139"/>
    </row>
    <row r="156" spans="1:9" s="5" customFormat="1" ht="12.75" hidden="1">
      <c r="A156" s="55" t="s">
        <v>106</v>
      </c>
      <c r="B156" s="25"/>
      <c r="C156" s="25"/>
      <c r="D156" s="25"/>
      <c r="E156" s="25"/>
      <c r="F156" s="25"/>
      <c r="G156" s="83"/>
      <c r="H156" s="83"/>
      <c r="I156" s="139"/>
    </row>
    <row r="157" spans="1:9" s="5" customFormat="1" ht="12.75" hidden="1">
      <c r="A157" s="57" t="s">
        <v>107</v>
      </c>
      <c r="B157" s="25"/>
      <c r="C157" s="25"/>
      <c r="D157" s="25"/>
      <c r="E157" s="25"/>
      <c r="F157" s="25"/>
      <c r="G157" s="83"/>
      <c r="H157" s="83"/>
      <c r="I157" s="139"/>
    </row>
    <row r="158" spans="1:9" s="5" customFormat="1" ht="25.5" hidden="1">
      <c r="A158" s="58" t="s">
        <v>108</v>
      </c>
      <c r="B158" s="25"/>
      <c r="C158" s="25"/>
      <c r="D158" s="25"/>
      <c r="E158" s="25"/>
      <c r="F158" s="25"/>
      <c r="G158" s="83"/>
      <c r="H158" s="83"/>
      <c r="I158" s="139"/>
    </row>
    <row r="159" spans="1:9" s="5" customFormat="1" ht="12.75" hidden="1">
      <c r="A159" s="59" t="s">
        <v>109</v>
      </c>
      <c r="B159" s="25"/>
      <c r="C159" s="25"/>
      <c r="D159" s="25"/>
      <c r="E159" s="25"/>
      <c r="F159" s="25"/>
      <c r="G159" s="83"/>
      <c r="H159" s="83"/>
      <c r="I159" s="139"/>
    </row>
    <row r="160" spans="1:9" s="5" customFormat="1" ht="12.75" hidden="1">
      <c r="A160" s="59" t="s">
        <v>110</v>
      </c>
      <c r="B160" s="25"/>
      <c r="C160" s="25"/>
      <c r="D160" s="25"/>
      <c r="E160" s="25"/>
      <c r="F160" s="25"/>
      <c r="G160" s="83"/>
      <c r="H160" s="83"/>
      <c r="I160" s="139"/>
    </row>
    <row r="161" spans="1:9" s="5" customFormat="1" ht="25.5" hidden="1">
      <c r="A161" s="60" t="s">
        <v>111</v>
      </c>
      <c r="B161" s="25"/>
      <c r="C161" s="25"/>
      <c r="D161" s="25"/>
      <c r="E161" s="25"/>
      <c r="F161" s="25"/>
      <c r="G161" s="83"/>
      <c r="H161" s="83"/>
      <c r="I161" s="139"/>
    </row>
    <row r="162" spans="1:9" s="5" customFormat="1" ht="25.5" hidden="1">
      <c r="A162" s="60" t="s">
        <v>112</v>
      </c>
      <c r="B162" s="25"/>
      <c r="C162" s="25"/>
      <c r="D162" s="25"/>
      <c r="E162" s="25"/>
      <c r="F162" s="25"/>
      <c r="G162" s="83"/>
      <c r="H162" s="83"/>
      <c r="I162" s="139"/>
    </row>
    <row r="163" spans="1:9" s="5" customFormat="1" ht="12.75" hidden="1">
      <c r="A163" s="61" t="s">
        <v>113</v>
      </c>
      <c r="B163" s="25"/>
      <c r="C163" s="25"/>
      <c r="D163" s="25"/>
      <c r="E163" s="25"/>
      <c r="F163" s="25"/>
      <c r="G163" s="83"/>
      <c r="H163" s="83"/>
      <c r="I163" s="139"/>
    </row>
    <row r="164" spans="1:9" s="5" customFormat="1" ht="12.75" hidden="1">
      <c r="A164" s="62" t="s">
        <v>114</v>
      </c>
      <c r="B164" s="25"/>
      <c r="C164" s="25"/>
      <c r="D164" s="25"/>
      <c r="E164" s="25"/>
      <c r="F164" s="25"/>
      <c r="G164" s="83"/>
      <c r="H164" s="83"/>
      <c r="I164" s="139"/>
    </row>
    <row r="165" spans="1:9" s="5" customFormat="1" ht="12.75" hidden="1">
      <c r="A165" s="62" t="s">
        <v>115</v>
      </c>
      <c r="B165" s="25"/>
      <c r="C165" s="25"/>
      <c r="D165" s="25"/>
      <c r="E165" s="25"/>
      <c r="F165" s="25"/>
      <c r="G165" s="83"/>
      <c r="H165" s="83"/>
      <c r="I165" s="139"/>
    </row>
    <row r="166" spans="1:9" s="5" customFormat="1" ht="12.75" hidden="1">
      <c r="A166" s="62" t="s">
        <v>116</v>
      </c>
      <c r="B166" s="25"/>
      <c r="C166" s="25"/>
      <c r="D166" s="25"/>
      <c r="E166" s="25"/>
      <c r="F166" s="25"/>
      <c r="G166" s="83"/>
      <c r="H166" s="83"/>
      <c r="I166" s="139"/>
    </row>
    <row r="167" spans="1:9" s="5" customFormat="1" ht="12.75" hidden="1">
      <c r="A167" s="57" t="s">
        <v>117</v>
      </c>
      <c r="B167" s="25"/>
      <c r="C167" s="25"/>
      <c r="D167" s="25"/>
      <c r="E167" s="25"/>
      <c r="F167" s="25"/>
      <c r="G167" s="83"/>
      <c r="H167" s="83"/>
      <c r="I167" s="139"/>
    </row>
    <row r="168" spans="1:9" s="5" customFormat="1" ht="12.75" hidden="1">
      <c r="A168" s="57" t="s">
        <v>118</v>
      </c>
      <c r="B168" s="25"/>
      <c r="C168" s="25"/>
      <c r="D168" s="25"/>
      <c r="E168" s="25"/>
      <c r="F168" s="25"/>
      <c r="G168" s="83"/>
      <c r="H168" s="83"/>
      <c r="I168" s="139"/>
    </row>
    <row r="169" spans="1:9" s="5" customFormat="1" ht="12.75" hidden="1">
      <c r="A169" s="57" t="s">
        <v>119</v>
      </c>
      <c r="B169" s="25"/>
      <c r="C169" s="25"/>
      <c r="D169" s="25"/>
      <c r="E169" s="25"/>
      <c r="F169" s="25"/>
      <c r="G169" s="83"/>
      <c r="H169" s="83"/>
      <c r="I169" s="139"/>
    </row>
    <row r="170" spans="1:9" s="5" customFormat="1" ht="25.5" hidden="1">
      <c r="A170" s="63" t="s">
        <v>120</v>
      </c>
      <c r="B170" s="25"/>
      <c r="C170" s="25"/>
      <c r="D170" s="25"/>
      <c r="E170" s="25"/>
      <c r="F170" s="25"/>
      <c r="G170" s="83"/>
      <c r="H170" s="83"/>
      <c r="I170" s="139"/>
    </row>
    <row r="171" spans="1:9" s="5" customFormat="1" ht="25.5" hidden="1">
      <c r="A171" s="22" t="s">
        <v>121</v>
      </c>
      <c r="B171" s="23" t="s">
        <v>122</v>
      </c>
      <c r="C171" s="23" t="s">
        <v>123</v>
      </c>
      <c r="D171" s="23" t="s">
        <v>124</v>
      </c>
      <c r="E171" s="23" t="s">
        <v>7</v>
      </c>
      <c r="F171" s="23"/>
      <c r="G171" s="83"/>
      <c r="H171" s="83"/>
      <c r="I171" s="139"/>
    </row>
    <row r="172" spans="1:9" s="14" customFormat="1" ht="30.75" customHeight="1">
      <c r="A172" s="104" t="s">
        <v>233</v>
      </c>
      <c r="B172" s="36" t="s">
        <v>207</v>
      </c>
      <c r="C172" s="36"/>
      <c r="D172" s="36"/>
      <c r="E172" s="36"/>
      <c r="F172" s="36"/>
      <c r="G172" s="154">
        <f>G173+G184+G187+G181</f>
        <v>22679022.04</v>
      </c>
      <c r="H172" s="154">
        <f>H173+H184+H187+H181</f>
        <v>3032381</v>
      </c>
      <c r="I172" s="154">
        <f>I173+I184+I187+I181</f>
        <v>19793990.72</v>
      </c>
    </row>
    <row r="173" spans="1:9" s="14" customFormat="1" ht="88.5" customHeight="1">
      <c r="A173" s="322" t="s">
        <v>551</v>
      </c>
      <c r="B173" s="260" t="s">
        <v>207</v>
      </c>
      <c r="C173" s="260"/>
      <c r="D173" s="260"/>
      <c r="E173" s="260"/>
      <c r="F173" s="260"/>
      <c r="G173" s="261">
        <f>G176+G177+G180+G174+G175+G179+G178</f>
        <v>250000</v>
      </c>
      <c r="H173" s="261">
        <f>H176+H177+H180+H174+H175+H179+H178</f>
        <v>0</v>
      </c>
      <c r="I173" s="261">
        <f>I176+I177+I180+I174+I175+I179+I178</f>
        <v>250000</v>
      </c>
    </row>
    <row r="174" spans="1:9" s="14" customFormat="1" ht="42" customHeight="1" hidden="1">
      <c r="A174" s="101"/>
      <c r="B174" s="44" t="s">
        <v>207</v>
      </c>
      <c r="C174" s="44" t="s">
        <v>444</v>
      </c>
      <c r="D174" s="44" t="s">
        <v>82</v>
      </c>
      <c r="E174" s="44" t="s">
        <v>433</v>
      </c>
      <c r="F174" s="44" t="s">
        <v>196</v>
      </c>
      <c r="G174" s="86"/>
      <c r="H174" s="86"/>
      <c r="I174" s="83">
        <f aca="true" t="shared" si="5" ref="I174:I180">G174-H174</f>
        <v>0</v>
      </c>
    </row>
    <row r="175" spans="1:9" s="14" customFormat="1" ht="30" customHeight="1" hidden="1">
      <c r="A175" s="24" t="s">
        <v>69</v>
      </c>
      <c r="B175" s="44" t="s">
        <v>207</v>
      </c>
      <c r="C175" s="44" t="s">
        <v>444</v>
      </c>
      <c r="D175" s="44" t="s">
        <v>125</v>
      </c>
      <c r="E175" s="44" t="s">
        <v>70</v>
      </c>
      <c r="F175" s="44" t="s">
        <v>193</v>
      </c>
      <c r="G175" s="86"/>
      <c r="H175" s="86"/>
      <c r="I175" s="83">
        <f t="shared" si="5"/>
        <v>0</v>
      </c>
    </row>
    <row r="176" spans="1:9" s="14" customFormat="1" ht="30.75" customHeight="1" hidden="1">
      <c r="A176" s="24" t="s">
        <v>443</v>
      </c>
      <c r="B176" s="44" t="s">
        <v>207</v>
      </c>
      <c r="C176" s="44" t="s">
        <v>444</v>
      </c>
      <c r="D176" s="44" t="s">
        <v>208</v>
      </c>
      <c r="E176" s="44" t="s">
        <v>28</v>
      </c>
      <c r="F176" s="44" t="s">
        <v>179</v>
      </c>
      <c r="G176" s="86">
        <f>320000-34599-285401</f>
        <v>0</v>
      </c>
      <c r="H176" s="136"/>
      <c r="I176" s="83">
        <f t="shared" si="5"/>
        <v>0</v>
      </c>
    </row>
    <row r="177" spans="1:12" s="14" customFormat="1" ht="30.75" customHeight="1" hidden="1">
      <c r="A177" s="24" t="s">
        <v>69</v>
      </c>
      <c r="B177" s="44" t="s">
        <v>207</v>
      </c>
      <c r="C177" s="44" t="s">
        <v>444</v>
      </c>
      <c r="D177" s="44" t="s">
        <v>208</v>
      </c>
      <c r="E177" s="44" t="s">
        <v>70</v>
      </c>
      <c r="F177" s="44" t="s">
        <v>193</v>
      </c>
      <c r="G177" s="86">
        <f>250000-250000</f>
        <v>0</v>
      </c>
      <c r="H177" s="136"/>
      <c r="I177" s="83">
        <f t="shared" si="5"/>
        <v>0</v>
      </c>
      <c r="J177" s="249"/>
      <c r="K177" s="249"/>
      <c r="L177" s="249"/>
    </row>
    <row r="178" spans="1:12" s="14" customFormat="1" ht="30.75" customHeight="1" hidden="1">
      <c r="A178" s="24"/>
      <c r="B178" s="44" t="s">
        <v>207</v>
      </c>
      <c r="C178" s="44" t="s">
        <v>444</v>
      </c>
      <c r="D178" s="44" t="s">
        <v>208</v>
      </c>
      <c r="E178" s="44" t="s">
        <v>54</v>
      </c>
      <c r="F178" s="44" t="s">
        <v>190</v>
      </c>
      <c r="G178" s="86">
        <f>20000-20000</f>
        <v>0</v>
      </c>
      <c r="H178" s="136"/>
      <c r="I178" s="83">
        <f t="shared" si="5"/>
        <v>0</v>
      </c>
      <c r="K178" s="249"/>
      <c r="L178" s="249"/>
    </row>
    <row r="179" spans="1:12" s="14" customFormat="1" ht="30.75" customHeight="1" hidden="1">
      <c r="A179" s="24" t="s">
        <v>539</v>
      </c>
      <c r="B179" s="44" t="s">
        <v>207</v>
      </c>
      <c r="C179" s="44" t="s">
        <v>444</v>
      </c>
      <c r="D179" s="44" t="s">
        <v>208</v>
      </c>
      <c r="E179" s="44" t="s">
        <v>70</v>
      </c>
      <c r="F179" s="44" t="s">
        <v>193</v>
      </c>
      <c r="G179" s="86">
        <f>34599-34599</f>
        <v>0</v>
      </c>
      <c r="H179" s="136"/>
      <c r="I179" s="83">
        <f t="shared" si="5"/>
        <v>0</v>
      </c>
      <c r="J179" s="249"/>
      <c r="K179" s="249"/>
      <c r="L179" s="249"/>
    </row>
    <row r="180" spans="1:9" s="14" customFormat="1" ht="30.75" customHeight="1">
      <c r="A180" s="24" t="s">
        <v>445</v>
      </c>
      <c r="B180" s="44" t="s">
        <v>207</v>
      </c>
      <c r="C180" s="44" t="s">
        <v>444</v>
      </c>
      <c r="D180" s="44" t="s">
        <v>208</v>
      </c>
      <c r="E180" s="44" t="s">
        <v>461</v>
      </c>
      <c r="F180" s="44" t="s">
        <v>446</v>
      </c>
      <c r="G180" s="86">
        <v>250000</v>
      </c>
      <c r="H180" s="136"/>
      <c r="I180" s="83">
        <f t="shared" si="5"/>
        <v>250000</v>
      </c>
    </row>
    <row r="181" spans="1:9" s="14" customFormat="1" ht="39.75" customHeight="1">
      <c r="A181" s="393" t="s">
        <v>753</v>
      </c>
      <c r="B181" s="260"/>
      <c r="C181" s="260"/>
      <c r="D181" s="260"/>
      <c r="E181" s="260"/>
      <c r="F181" s="260"/>
      <c r="G181" s="260">
        <f>G182+G183</f>
        <v>172216.32</v>
      </c>
      <c r="H181" s="260"/>
      <c r="I181" s="260"/>
    </row>
    <row r="182" spans="1:9" s="14" customFormat="1" ht="30.75" customHeight="1">
      <c r="A182" s="187" t="s">
        <v>536</v>
      </c>
      <c r="B182" s="44" t="s">
        <v>207</v>
      </c>
      <c r="C182" s="135" t="s">
        <v>535</v>
      </c>
      <c r="D182" s="135" t="s">
        <v>208</v>
      </c>
      <c r="E182" s="135" t="s">
        <v>54</v>
      </c>
      <c r="F182" s="135" t="s">
        <v>190</v>
      </c>
      <c r="G182" s="136">
        <v>172216.32</v>
      </c>
      <c r="H182" s="136"/>
      <c r="I182" s="83"/>
    </row>
    <row r="183" spans="1:9" s="14" customFormat="1" ht="30.75" customHeight="1">
      <c r="A183" s="187" t="s">
        <v>537</v>
      </c>
      <c r="B183" s="44" t="s">
        <v>207</v>
      </c>
      <c r="C183" s="135" t="s">
        <v>538</v>
      </c>
      <c r="D183" s="135" t="s">
        <v>208</v>
      </c>
      <c r="E183" s="135" t="s">
        <v>54</v>
      </c>
      <c r="F183" s="135" t="s">
        <v>190</v>
      </c>
      <c r="G183" s="136"/>
      <c r="H183" s="136"/>
      <c r="I183" s="83"/>
    </row>
    <row r="184" spans="1:9" s="9" customFormat="1" ht="58.5" customHeight="1">
      <c r="A184" s="340" t="s">
        <v>550</v>
      </c>
      <c r="B184" s="260" t="s">
        <v>207</v>
      </c>
      <c r="C184" s="260" t="s">
        <v>402</v>
      </c>
      <c r="D184" s="260"/>
      <c r="E184" s="260"/>
      <c r="F184" s="260"/>
      <c r="G184" s="261">
        <f>G186+G185</f>
        <v>109270</v>
      </c>
      <c r="H184" s="261">
        <f>H186+H185</f>
        <v>64000</v>
      </c>
      <c r="I184" s="261">
        <f>I186+I185</f>
        <v>45270</v>
      </c>
    </row>
    <row r="185" spans="1:9" s="9" customFormat="1" ht="32.25" customHeight="1">
      <c r="A185" s="382" t="s">
        <v>713</v>
      </c>
      <c r="B185" s="380" t="s">
        <v>207</v>
      </c>
      <c r="C185" s="380" t="s">
        <v>714</v>
      </c>
      <c r="D185" s="380" t="s">
        <v>208</v>
      </c>
      <c r="E185" s="380" t="s">
        <v>54</v>
      </c>
      <c r="F185" s="380" t="s">
        <v>190</v>
      </c>
      <c r="G185" s="86">
        <v>0</v>
      </c>
      <c r="H185" s="90"/>
      <c r="I185" s="83">
        <f>G185-H185</f>
        <v>0</v>
      </c>
    </row>
    <row r="186" spans="1:9" s="9" customFormat="1" ht="28.5" customHeight="1">
      <c r="A186" s="29" t="s">
        <v>305</v>
      </c>
      <c r="B186" s="25" t="s">
        <v>207</v>
      </c>
      <c r="C186" s="25" t="s">
        <v>403</v>
      </c>
      <c r="D186" s="25" t="s">
        <v>208</v>
      </c>
      <c r="E186" s="25" t="s">
        <v>54</v>
      </c>
      <c r="F186" s="25" t="s">
        <v>190</v>
      </c>
      <c r="G186" s="86">
        <v>109270</v>
      </c>
      <c r="H186" s="83">
        <v>64000</v>
      </c>
      <c r="I186" s="83">
        <f>G186-H186</f>
        <v>45270</v>
      </c>
    </row>
    <row r="187" spans="1:9" s="9" customFormat="1" ht="57.75" customHeight="1">
      <c r="A187" s="322" t="s">
        <v>549</v>
      </c>
      <c r="B187" s="260"/>
      <c r="C187" s="260"/>
      <c r="D187" s="260"/>
      <c r="E187" s="260"/>
      <c r="F187" s="260"/>
      <c r="G187" s="261">
        <f>G188+G196+G200+G205+G192+G199+G209+G212+G213+G193+G195+G211</f>
        <v>22147535.72</v>
      </c>
      <c r="H187" s="261">
        <f>H188+H196+H200+H205+H192+H199+H209+H212+H213+H193+H195</f>
        <v>2968381</v>
      </c>
      <c r="I187" s="261">
        <f>I188+I196+I200+I205+I192+I199+I209+I212+I213+I193</f>
        <v>19498720.72</v>
      </c>
    </row>
    <row r="188" spans="1:9" s="9" customFormat="1" ht="38.25" customHeight="1">
      <c r="A188" s="403" t="s">
        <v>750</v>
      </c>
      <c r="B188" s="25" t="s">
        <v>207</v>
      </c>
      <c r="C188" s="25" t="s">
        <v>542</v>
      </c>
      <c r="D188" s="25" t="s">
        <v>256</v>
      </c>
      <c r="E188" s="25" t="s">
        <v>43</v>
      </c>
      <c r="F188" s="25" t="s">
        <v>184</v>
      </c>
      <c r="G188" s="86">
        <f>G189+G190+G191</f>
        <v>806580</v>
      </c>
      <c r="H188" s="83">
        <v>749566</v>
      </c>
      <c r="I188" s="83">
        <f>I189+I190+I191</f>
        <v>806580</v>
      </c>
    </row>
    <row r="189" spans="1:9" s="9" customFormat="1" ht="28.5" customHeight="1" hidden="1">
      <c r="A189" s="404" t="s">
        <v>623</v>
      </c>
      <c r="B189" s="267"/>
      <c r="C189" s="267"/>
      <c r="D189" s="267"/>
      <c r="E189" s="267"/>
      <c r="F189" s="267"/>
      <c r="G189" s="354">
        <v>509566</v>
      </c>
      <c r="H189" s="82"/>
      <c r="I189" s="83">
        <f aca="true" t="shared" si="6" ref="I189:I213">G189-H189</f>
        <v>509566</v>
      </c>
    </row>
    <row r="190" spans="1:9" s="9" customFormat="1" ht="42.75" customHeight="1" hidden="1">
      <c r="A190" s="405" t="s">
        <v>635</v>
      </c>
      <c r="B190" s="267"/>
      <c r="C190" s="267"/>
      <c r="D190" s="267"/>
      <c r="E190" s="267"/>
      <c r="F190" s="267"/>
      <c r="G190" s="354">
        <v>40329</v>
      </c>
      <c r="H190" s="82"/>
      <c r="I190" s="83">
        <f t="shared" si="6"/>
        <v>40329</v>
      </c>
    </row>
    <row r="191" spans="1:9" s="9" customFormat="1" ht="28.5" customHeight="1" hidden="1">
      <c r="A191" s="404" t="s">
        <v>624</v>
      </c>
      <c r="B191" s="267"/>
      <c r="C191" s="267"/>
      <c r="D191" s="267"/>
      <c r="E191" s="267"/>
      <c r="F191" s="267"/>
      <c r="G191" s="354">
        <f>256775-90</f>
        <v>256685</v>
      </c>
      <c r="H191" s="82"/>
      <c r="I191" s="83">
        <f t="shared" si="6"/>
        <v>256685</v>
      </c>
    </row>
    <row r="192" spans="1:9" s="9" customFormat="1" ht="92.25" customHeight="1">
      <c r="A192" s="406" t="s">
        <v>638</v>
      </c>
      <c r="B192" s="25" t="s">
        <v>207</v>
      </c>
      <c r="C192" s="25" t="s">
        <v>542</v>
      </c>
      <c r="D192" s="25" t="s">
        <v>256</v>
      </c>
      <c r="E192" s="25" t="s">
        <v>43</v>
      </c>
      <c r="F192" s="25" t="s">
        <v>568</v>
      </c>
      <c r="G192" s="86">
        <v>766251</v>
      </c>
      <c r="H192" s="83"/>
      <c r="I192" s="83">
        <f t="shared" si="6"/>
        <v>766251</v>
      </c>
    </row>
    <row r="193" spans="1:9" s="9" customFormat="1" ht="33" customHeight="1">
      <c r="A193" s="407" t="s">
        <v>715</v>
      </c>
      <c r="B193" s="25" t="s">
        <v>207</v>
      </c>
      <c r="C193" s="25" t="s">
        <v>542</v>
      </c>
      <c r="D193" s="25" t="s">
        <v>256</v>
      </c>
      <c r="E193" s="25" t="s">
        <v>43</v>
      </c>
      <c r="F193" s="25" t="s">
        <v>599</v>
      </c>
      <c r="G193" s="86">
        <f>G194</f>
        <v>10560000</v>
      </c>
      <c r="H193" s="86">
        <f>H194</f>
        <v>0</v>
      </c>
      <c r="I193" s="86">
        <f>I194</f>
        <v>10560000</v>
      </c>
    </row>
    <row r="194" spans="1:9" s="9" customFormat="1" ht="37.5" customHeight="1">
      <c r="A194" s="394" t="s">
        <v>716</v>
      </c>
      <c r="B194" s="42"/>
      <c r="C194" s="42"/>
      <c r="D194" s="42"/>
      <c r="E194" s="42"/>
      <c r="F194" s="42"/>
      <c r="G194" s="275">
        <v>10560000</v>
      </c>
      <c r="H194" s="82"/>
      <c r="I194" s="82">
        <f t="shared" si="6"/>
        <v>10560000</v>
      </c>
    </row>
    <row r="195" spans="1:9" s="9" customFormat="1" ht="30.75" customHeight="1">
      <c r="A195" s="394" t="s">
        <v>754</v>
      </c>
      <c r="B195" s="25" t="s">
        <v>207</v>
      </c>
      <c r="C195" s="25" t="s">
        <v>542</v>
      </c>
      <c r="D195" s="25" t="s">
        <v>256</v>
      </c>
      <c r="E195" s="42" t="s">
        <v>54</v>
      </c>
      <c r="F195" s="42" t="s">
        <v>190</v>
      </c>
      <c r="G195" s="275">
        <v>101773</v>
      </c>
      <c r="H195" s="82">
        <v>101773</v>
      </c>
      <c r="I195" s="82"/>
    </row>
    <row r="196" spans="1:9" s="9" customFormat="1" ht="28.5" customHeight="1">
      <c r="A196" s="408" t="s">
        <v>629</v>
      </c>
      <c r="B196" s="25" t="s">
        <v>207</v>
      </c>
      <c r="C196" s="25" t="s">
        <v>542</v>
      </c>
      <c r="D196" s="25" t="s">
        <v>256</v>
      </c>
      <c r="E196" s="25" t="s">
        <v>54</v>
      </c>
      <c r="F196" s="25" t="s">
        <v>382</v>
      </c>
      <c r="G196" s="86">
        <f>G197+G198</f>
        <v>699210</v>
      </c>
      <c r="H196" s="86">
        <v>599210</v>
      </c>
      <c r="I196" s="86">
        <f>G196-H196</f>
        <v>100000</v>
      </c>
    </row>
    <row r="197" spans="1:9" s="9" customFormat="1" ht="28.5" customHeight="1" hidden="1">
      <c r="A197" s="405" t="s">
        <v>625</v>
      </c>
      <c r="B197" s="267"/>
      <c r="C197" s="267"/>
      <c r="D197" s="267"/>
      <c r="E197" s="267"/>
      <c r="F197" s="267"/>
      <c r="G197" s="354">
        <v>599210</v>
      </c>
      <c r="H197" s="82"/>
      <c r="I197" s="82">
        <f t="shared" si="6"/>
        <v>599210</v>
      </c>
    </row>
    <row r="198" spans="1:9" s="9" customFormat="1" ht="101.25" customHeight="1" hidden="1">
      <c r="A198" s="409" t="s">
        <v>634</v>
      </c>
      <c r="B198" s="267"/>
      <c r="C198" s="267"/>
      <c r="D198" s="267"/>
      <c r="E198" s="267"/>
      <c r="F198" s="267"/>
      <c r="G198" s="354">
        <v>100000</v>
      </c>
      <c r="H198" s="82"/>
      <c r="I198" s="82">
        <f t="shared" si="6"/>
        <v>100000</v>
      </c>
    </row>
    <row r="199" spans="1:9" s="9" customFormat="1" ht="87.75" customHeight="1">
      <c r="A199" s="410" t="s">
        <v>637</v>
      </c>
      <c r="B199" s="25" t="s">
        <v>207</v>
      </c>
      <c r="C199" s="25" t="s">
        <v>542</v>
      </c>
      <c r="D199" s="25" t="s">
        <v>256</v>
      </c>
      <c r="E199" s="25" t="s">
        <v>54</v>
      </c>
      <c r="F199" s="25" t="s">
        <v>568</v>
      </c>
      <c r="G199" s="86">
        <v>1900000</v>
      </c>
      <c r="H199" s="83"/>
      <c r="I199" s="83">
        <f t="shared" si="6"/>
        <v>1900000</v>
      </c>
    </row>
    <row r="200" spans="1:10" s="9" customFormat="1" ht="28.5" customHeight="1">
      <c r="A200" s="403" t="s">
        <v>630</v>
      </c>
      <c r="B200" s="25" t="s">
        <v>207</v>
      </c>
      <c r="C200" s="25" t="s">
        <v>542</v>
      </c>
      <c r="D200" s="25" t="s">
        <v>208</v>
      </c>
      <c r="E200" s="25" t="s">
        <v>43</v>
      </c>
      <c r="F200" s="25" t="s">
        <v>184</v>
      </c>
      <c r="G200" s="86">
        <f>G201+G202+G203+G204</f>
        <v>740241.04</v>
      </c>
      <c r="H200" s="86">
        <v>170000</v>
      </c>
      <c r="I200" s="86">
        <f>I201+I202+I203+I204</f>
        <v>740241.04</v>
      </c>
      <c r="J200" s="290"/>
    </row>
    <row r="201" spans="1:9" s="9" customFormat="1" ht="27" customHeight="1">
      <c r="A201" s="405" t="s">
        <v>631</v>
      </c>
      <c r="B201" s="267"/>
      <c r="C201" s="267"/>
      <c r="D201" s="267"/>
      <c r="E201" s="267"/>
      <c r="F201" s="267"/>
      <c r="G201" s="354">
        <v>526587.78</v>
      </c>
      <c r="H201" s="82"/>
      <c r="I201" s="82">
        <f t="shared" si="6"/>
        <v>526587.78</v>
      </c>
    </row>
    <row r="202" spans="1:9" s="9" customFormat="1" ht="51" customHeight="1" hidden="1">
      <c r="A202" s="405" t="s">
        <v>632</v>
      </c>
      <c r="B202" s="267"/>
      <c r="C202" s="267"/>
      <c r="D202" s="267"/>
      <c r="E202" s="267"/>
      <c r="F202" s="267"/>
      <c r="G202" s="354"/>
      <c r="H202" s="82"/>
      <c r="I202" s="82">
        <f t="shared" si="6"/>
        <v>0</v>
      </c>
    </row>
    <row r="203" spans="1:9" s="9" customFormat="1" ht="40.5" customHeight="1">
      <c r="A203" s="405" t="s">
        <v>709</v>
      </c>
      <c r="B203" s="267"/>
      <c r="C203" s="267"/>
      <c r="D203" s="267"/>
      <c r="E203" s="267"/>
      <c r="F203" s="267"/>
      <c r="G203" s="354">
        <v>170000</v>
      </c>
      <c r="H203" s="82"/>
      <c r="I203" s="82">
        <f t="shared" si="6"/>
        <v>170000</v>
      </c>
    </row>
    <row r="204" spans="1:9" s="9" customFormat="1" ht="28.5" customHeight="1">
      <c r="A204" s="405" t="s">
        <v>708</v>
      </c>
      <c r="B204" s="267"/>
      <c r="C204" s="267"/>
      <c r="D204" s="267"/>
      <c r="E204" s="267"/>
      <c r="F204" s="267"/>
      <c r="G204" s="354">
        <v>43653.26</v>
      </c>
      <c r="H204" s="82"/>
      <c r="I204" s="82">
        <f t="shared" si="6"/>
        <v>43653.26</v>
      </c>
    </row>
    <row r="205" spans="1:10" s="9" customFormat="1" ht="28.5" customHeight="1">
      <c r="A205" s="408" t="s">
        <v>626</v>
      </c>
      <c r="B205" s="25" t="s">
        <v>207</v>
      </c>
      <c r="C205" s="25" t="s">
        <v>542</v>
      </c>
      <c r="D205" s="25" t="s">
        <v>208</v>
      </c>
      <c r="E205" s="25" t="s">
        <v>43</v>
      </c>
      <c r="F205" s="25" t="s">
        <v>186</v>
      </c>
      <c r="G205" s="86">
        <f>G206+G207+G208</f>
        <v>1604040.68</v>
      </c>
      <c r="H205" s="83">
        <v>0</v>
      </c>
      <c r="I205" s="83">
        <f t="shared" si="6"/>
        <v>1604040.68</v>
      </c>
      <c r="J205" s="290"/>
    </row>
    <row r="206" spans="1:10" s="9" customFormat="1" ht="28.5" customHeight="1" hidden="1">
      <c r="A206" s="405" t="s">
        <v>627</v>
      </c>
      <c r="B206" s="267"/>
      <c r="C206" s="267"/>
      <c r="D206" s="267"/>
      <c r="E206" s="267"/>
      <c r="F206" s="267"/>
      <c r="G206" s="354">
        <v>853312.5</v>
      </c>
      <c r="H206" s="82"/>
      <c r="I206" s="82">
        <f t="shared" si="6"/>
        <v>853312.5</v>
      </c>
      <c r="J206" s="290"/>
    </row>
    <row r="207" spans="1:9" s="9" customFormat="1" ht="28.5" customHeight="1" hidden="1">
      <c r="A207" s="405" t="s">
        <v>628</v>
      </c>
      <c r="B207" s="267"/>
      <c r="C207" s="267"/>
      <c r="D207" s="267"/>
      <c r="E207" s="267"/>
      <c r="F207" s="267"/>
      <c r="G207" s="354">
        <v>699690</v>
      </c>
      <c r="H207" s="82"/>
      <c r="I207" s="82"/>
    </row>
    <row r="208" spans="1:9" s="9" customFormat="1" ht="28.5" customHeight="1" hidden="1">
      <c r="A208" s="411" t="s">
        <v>633</v>
      </c>
      <c r="B208" s="267"/>
      <c r="C208" s="267"/>
      <c r="D208" s="267"/>
      <c r="E208" s="267"/>
      <c r="F208" s="267"/>
      <c r="G208" s="354">
        <f>44714.7+6323.48</f>
        <v>51038.17999999999</v>
      </c>
      <c r="H208" s="82"/>
      <c r="I208" s="82"/>
    </row>
    <row r="209" spans="1:9" s="9" customFormat="1" ht="27" customHeight="1">
      <c r="A209" s="412" t="s">
        <v>692</v>
      </c>
      <c r="B209" s="25" t="s">
        <v>207</v>
      </c>
      <c r="C209" s="25" t="s">
        <v>542</v>
      </c>
      <c r="D209" s="25" t="s">
        <v>208</v>
      </c>
      <c r="E209" s="25" t="s">
        <v>54</v>
      </c>
      <c r="F209" s="25" t="s">
        <v>382</v>
      </c>
      <c r="G209" s="86">
        <v>910000</v>
      </c>
      <c r="H209" s="86">
        <v>310000</v>
      </c>
      <c r="I209" s="86">
        <f>G209-H209</f>
        <v>600000</v>
      </c>
    </row>
    <row r="210" spans="1:9" s="9" customFormat="1" ht="40.5" customHeight="1" hidden="1">
      <c r="A210" s="395" t="s">
        <v>693</v>
      </c>
      <c r="B210" s="42"/>
      <c r="C210" s="42"/>
      <c r="D210" s="42"/>
      <c r="E210" s="42"/>
      <c r="F210" s="42"/>
      <c r="G210" s="275">
        <v>310000</v>
      </c>
      <c r="H210" s="82"/>
      <c r="I210" s="83">
        <f t="shared" si="6"/>
        <v>310000</v>
      </c>
    </row>
    <row r="211" spans="1:9" s="9" customFormat="1" ht="40.5" customHeight="1">
      <c r="A211" s="395" t="s">
        <v>755</v>
      </c>
      <c r="B211" s="25" t="s">
        <v>207</v>
      </c>
      <c r="C211" s="25" t="s">
        <v>542</v>
      </c>
      <c r="D211" s="25" t="s">
        <v>208</v>
      </c>
      <c r="E211" s="25" t="s">
        <v>54</v>
      </c>
      <c r="F211" s="25" t="s">
        <v>190</v>
      </c>
      <c r="G211" s="275">
        <v>600000</v>
      </c>
      <c r="H211" s="82"/>
      <c r="I211" s="83"/>
    </row>
    <row r="212" spans="1:9" s="9" customFormat="1" ht="60.75" customHeight="1">
      <c r="A212" s="412" t="s">
        <v>636</v>
      </c>
      <c r="B212" s="25" t="s">
        <v>207</v>
      </c>
      <c r="C212" s="25" t="s">
        <v>542</v>
      </c>
      <c r="D212" s="25" t="s">
        <v>208</v>
      </c>
      <c r="E212" s="25" t="s">
        <v>701</v>
      </c>
      <c r="F212" s="25" t="s">
        <v>568</v>
      </c>
      <c r="G212" s="86">
        <f>1849798.14+1436674.8</f>
        <v>3286472.94</v>
      </c>
      <c r="H212" s="83">
        <v>985941.88</v>
      </c>
      <c r="I212" s="83">
        <f t="shared" si="6"/>
        <v>2300531.06</v>
      </c>
    </row>
    <row r="213" spans="1:9" s="9" customFormat="1" ht="40.5" customHeight="1">
      <c r="A213" s="408" t="s">
        <v>700</v>
      </c>
      <c r="B213" s="25" t="s">
        <v>207</v>
      </c>
      <c r="C213" s="25" t="s">
        <v>542</v>
      </c>
      <c r="D213" s="25" t="s">
        <v>208</v>
      </c>
      <c r="E213" s="25" t="s">
        <v>701</v>
      </c>
      <c r="F213" s="42"/>
      <c r="G213" s="86">
        <v>172967.06</v>
      </c>
      <c r="H213" s="83">
        <v>51890.12</v>
      </c>
      <c r="I213" s="83">
        <f t="shared" si="6"/>
        <v>121076.94</v>
      </c>
    </row>
    <row r="214" spans="1:9" s="9" customFormat="1" ht="28.5" customHeight="1">
      <c r="A214" s="413" t="s">
        <v>232</v>
      </c>
      <c r="B214" s="28" t="s">
        <v>207</v>
      </c>
      <c r="C214" s="28" t="s">
        <v>281</v>
      </c>
      <c r="D214" s="28"/>
      <c r="E214" s="28"/>
      <c r="F214" s="28"/>
      <c r="G214" s="71">
        <f>G215+G217+G224+G237+G240+G254+G239</f>
        <v>20299771.240000002</v>
      </c>
      <c r="H214" s="71">
        <f>H215+H217+H224+H237+H240+H254+H239</f>
        <v>10942749.06</v>
      </c>
      <c r="I214" s="71">
        <f>I215+I217+I224+I237+I240+I254+I239</f>
        <v>9357022.179999998</v>
      </c>
    </row>
    <row r="215" spans="1:9" s="9" customFormat="1" ht="28.5" customHeight="1">
      <c r="A215" s="414" t="s">
        <v>464</v>
      </c>
      <c r="B215" s="265" t="s">
        <v>207</v>
      </c>
      <c r="C215" s="265" t="s">
        <v>307</v>
      </c>
      <c r="D215" s="265" t="s">
        <v>208</v>
      </c>
      <c r="E215" s="265" t="s">
        <v>28</v>
      </c>
      <c r="F215" s="265"/>
      <c r="G215" s="323">
        <f>G216</f>
        <v>58000</v>
      </c>
      <c r="H215" s="323">
        <f>H216</f>
        <v>42000</v>
      </c>
      <c r="I215" s="323">
        <f>I216</f>
        <v>16000</v>
      </c>
    </row>
    <row r="216" spans="1:9" s="9" customFormat="1" ht="24.75" customHeight="1">
      <c r="A216" s="262" t="s">
        <v>27</v>
      </c>
      <c r="B216" s="25" t="s">
        <v>207</v>
      </c>
      <c r="C216" s="25" t="s">
        <v>307</v>
      </c>
      <c r="D216" s="25" t="s">
        <v>208</v>
      </c>
      <c r="E216" s="25" t="s">
        <v>28</v>
      </c>
      <c r="F216" s="25" t="s">
        <v>179</v>
      </c>
      <c r="G216" s="86">
        <f>47500+10500</f>
        <v>58000</v>
      </c>
      <c r="H216" s="83">
        <v>42000</v>
      </c>
      <c r="I216" s="83">
        <f>G216-H216</f>
        <v>16000</v>
      </c>
    </row>
    <row r="217" spans="1:9" s="9" customFormat="1" ht="28.5" customHeight="1">
      <c r="A217" s="415" t="s">
        <v>309</v>
      </c>
      <c r="B217" s="161" t="s">
        <v>207</v>
      </c>
      <c r="C217" s="161" t="s">
        <v>307</v>
      </c>
      <c r="D217" s="161" t="s">
        <v>208</v>
      </c>
      <c r="E217" s="161" t="s">
        <v>33</v>
      </c>
      <c r="F217" s="161"/>
      <c r="G217" s="162">
        <f>G218+G219+G220+G222+G223+G221</f>
        <v>15961242.860000001</v>
      </c>
      <c r="H217" s="162">
        <f>H218+H219+H220+H222+H223+H221</f>
        <v>8958950.24</v>
      </c>
      <c r="I217" s="162">
        <f>I218+I219+I220+I222+I223+I221</f>
        <v>7002292.62</v>
      </c>
    </row>
    <row r="218" spans="1:12" s="9" customFormat="1" ht="28.5" customHeight="1">
      <c r="A218" s="416" t="s">
        <v>170</v>
      </c>
      <c r="B218" s="25" t="s">
        <v>207</v>
      </c>
      <c r="C218" s="25" t="s">
        <v>307</v>
      </c>
      <c r="D218" s="25" t="s">
        <v>523</v>
      </c>
      <c r="E218" s="25" t="s">
        <v>33</v>
      </c>
      <c r="F218" s="25" t="s">
        <v>209</v>
      </c>
      <c r="G218" s="86">
        <v>11471269.81</v>
      </c>
      <c r="H218" s="83">
        <v>6147303.41</v>
      </c>
      <c r="I218" s="83">
        <f aca="true" t="shared" si="7" ref="I218:I223">G218-H218</f>
        <v>5323966.4</v>
      </c>
      <c r="J218" s="317"/>
      <c r="K218" s="317"/>
      <c r="L218" s="8"/>
    </row>
    <row r="219" spans="1:9" s="9" customFormat="1" ht="28.5" customHeight="1">
      <c r="A219" s="41" t="s">
        <v>171</v>
      </c>
      <c r="B219" s="25" t="s">
        <v>207</v>
      </c>
      <c r="C219" s="25" t="s">
        <v>307</v>
      </c>
      <c r="D219" s="25" t="s">
        <v>523</v>
      </c>
      <c r="E219" s="25" t="s">
        <v>33</v>
      </c>
      <c r="F219" s="25" t="s">
        <v>180</v>
      </c>
      <c r="G219" s="86">
        <v>3080740.66</v>
      </c>
      <c r="H219" s="83">
        <v>1837355.87</v>
      </c>
      <c r="I219" s="83">
        <f t="shared" si="7"/>
        <v>1243384.79</v>
      </c>
    </row>
    <row r="220" spans="1:11" s="9" customFormat="1" ht="28.5" customHeight="1">
      <c r="A220" s="41" t="s">
        <v>603</v>
      </c>
      <c r="B220" s="25" t="s">
        <v>207</v>
      </c>
      <c r="C220" s="25" t="s">
        <v>307</v>
      </c>
      <c r="D220" s="25" t="s">
        <v>208</v>
      </c>
      <c r="E220" s="25" t="s">
        <v>33</v>
      </c>
      <c r="F220" s="25" t="s">
        <v>181</v>
      </c>
      <c r="G220" s="86">
        <v>392321.22</v>
      </c>
      <c r="H220" s="83">
        <v>231141.68</v>
      </c>
      <c r="I220" s="83">
        <f t="shared" si="7"/>
        <v>161179.53999999998</v>
      </c>
      <c r="J220" s="236"/>
      <c r="K220" s="236"/>
    </row>
    <row r="221" spans="1:11" s="9" customFormat="1" ht="28.5" customHeight="1">
      <c r="A221" s="41" t="s">
        <v>604</v>
      </c>
      <c r="B221" s="25" t="s">
        <v>207</v>
      </c>
      <c r="C221" s="25" t="s">
        <v>307</v>
      </c>
      <c r="D221" s="25" t="s">
        <v>523</v>
      </c>
      <c r="E221" s="25" t="s">
        <v>33</v>
      </c>
      <c r="F221" s="25" t="s">
        <v>181</v>
      </c>
      <c r="G221" s="86">
        <v>667593.77</v>
      </c>
      <c r="H221" s="83">
        <v>513598.71</v>
      </c>
      <c r="I221" s="83">
        <f t="shared" si="7"/>
        <v>153995.06</v>
      </c>
      <c r="J221" s="236"/>
      <c r="K221" s="236"/>
    </row>
    <row r="222" spans="1:11" s="9" customFormat="1" ht="28.5" customHeight="1">
      <c r="A222" s="41" t="s">
        <v>172</v>
      </c>
      <c r="B222" s="25" t="s">
        <v>207</v>
      </c>
      <c r="C222" s="25" t="s">
        <v>307</v>
      </c>
      <c r="D222" s="25" t="s">
        <v>208</v>
      </c>
      <c r="E222" s="25" t="s">
        <v>33</v>
      </c>
      <c r="F222" s="25" t="s">
        <v>182</v>
      </c>
      <c r="G222" s="86">
        <v>347120</v>
      </c>
      <c r="H222" s="83">
        <v>229550.57</v>
      </c>
      <c r="I222" s="83">
        <f t="shared" si="7"/>
        <v>117569.43</v>
      </c>
      <c r="J222" s="236"/>
      <c r="K222" s="236"/>
    </row>
    <row r="223" spans="1:11" s="9" customFormat="1" ht="28.5" customHeight="1">
      <c r="A223" s="41"/>
      <c r="B223" s="25" t="s">
        <v>207</v>
      </c>
      <c r="C223" s="25" t="s">
        <v>307</v>
      </c>
      <c r="D223" s="25" t="s">
        <v>208</v>
      </c>
      <c r="E223" s="25" t="s">
        <v>33</v>
      </c>
      <c r="F223" s="25" t="s">
        <v>471</v>
      </c>
      <c r="G223" s="86">
        <v>2197.4</v>
      </c>
      <c r="H223" s="83">
        <v>0</v>
      </c>
      <c r="I223" s="83">
        <f t="shared" si="7"/>
        <v>2197.4</v>
      </c>
      <c r="J223" s="236"/>
      <c r="K223" s="236"/>
    </row>
    <row r="224" spans="1:9" s="9" customFormat="1" ht="28.5" customHeight="1">
      <c r="A224" s="159" t="s">
        <v>308</v>
      </c>
      <c r="B224" s="161" t="s">
        <v>207</v>
      </c>
      <c r="C224" s="161" t="s">
        <v>307</v>
      </c>
      <c r="D224" s="161" t="s">
        <v>208</v>
      </c>
      <c r="E224" s="161" t="s">
        <v>43</v>
      </c>
      <c r="F224" s="161"/>
      <c r="G224" s="268">
        <f>G225+G228</f>
        <v>3182371.91</v>
      </c>
      <c r="H224" s="268">
        <f>H225+H228</f>
        <v>1230864.83</v>
      </c>
      <c r="I224" s="268">
        <f>I225+I228</f>
        <v>1951507.0799999998</v>
      </c>
    </row>
    <row r="225" spans="1:9" s="9" customFormat="1" ht="62.25" customHeight="1">
      <c r="A225" s="45" t="s">
        <v>514</v>
      </c>
      <c r="B225" s="36" t="s">
        <v>207</v>
      </c>
      <c r="C225" s="36" t="s">
        <v>307</v>
      </c>
      <c r="D225" s="36" t="s">
        <v>208</v>
      </c>
      <c r="E225" s="36" t="s">
        <v>43</v>
      </c>
      <c r="F225" s="36" t="s">
        <v>183</v>
      </c>
      <c r="G225" s="90">
        <f>G226+G227</f>
        <v>1124934</v>
      </c>
      <c r="H225" s="90">
        <v>900938.25</v>
      </c>
      <c r="I225" s="90">
        <f>G225-H225</f>
        <v>223995.75</v>
      </c>
    </row>
    <row r="226" spans="1:9" s="9" customFormat="1" ht="28.5" customHeight="1" hidden="1">
      <c r="A226" s="48" t="s">
        <v>515</v>
      </c>
      <c r="B226" s="46"/>
      <c r="C226" s="46"/>
      <c r="D226" s="46"/>
      <c r="E226" s="46"/>
      <c r="F226" s="46"/>
      <c r="G226" s="275">
        <f>938249.94-35.06</f>
        <v>938214.8799999999</v>
      </c>
      <c r="H226" s="275"/>
      <c r="I226" s="302">
        <f>G226-H226</f>
        <v>938214.8799999999</v>
      </c>
    </row>
    <row r="227" spans="1:9" s="9" customFormat="1" ht="28.5" customHeight="1" hidden="1">
      <c r="A227" s="48" t="s">
        <v>223</v>
      </c>
      <c r="B227" s="46"/>
      <c r="C227" s="46"/>
      <c r="D227" s="46"/>
      <c r="E227" s="46"/>
      <c r="F227" s="46"/>
      <c r="G227" s="275">
        <f>78019.12+18000+90700</f>
        <v>186719.12</v>
      </c>
      <c r="H227" s="275"/>
      <c r="I227" s="302">
        <f>G227-H227</f>
        <v>186719.12</v>
      </c>
    </row>
    <row r="228" spans="1:10" s="9" customFormat="1" ht="49.5" customHeight="1">
      <c r="A228" s="101" t="s">
        <v>216</v>
      </c>
      <c r="B228" s="36" t="s">
        <v>207</v>
      </c>
      <c r="C228" s="36" t="s">
        <v>307</v>
      </c>
      <c r="D228" s="36" t="s">
        <v>208</v>
      </c>
      <c r="E228" s="36" t="s">
        <v>43</v>
      </c>
      <c r="F228" s="36" t="s">
        <v>186</v>
      </c>
      <c r="G228" s="90">
        <v>2057437.91</v>
      </c>
      <c r="H228" s="90">
        <v>329926.58</v>
      </c>
      <c r="I228" s="90">
        <f>G228-H228</f>
        <v>1727511.3299999998</v>
      </c>
      <c r="J228" s="305"/>
    </row>
    <row r="229" spans="1:9" s="9" customFormat="1" ht="28.5" customHeight="1" hidden="1">
      <c r="A229" s="303" t="s">
        <v>217</v>
      </c>
      <c r="B229" s="46"/>
      <c r="C229" s="46"/>
      <c r="D229" s="46"/>
      <c r="E229" s="46"/>
      <c r="F229" s="46"/>
      <c r="G229" s="86">
        <f>1010969.07+410900.61</f>
        <v>1421869.68</v>
      </c>
      <c r="H229" s="86"/>
      <c r="I229" s="86">
        <f>G229-H229</f>
        <v>1421869.68</v>
      </c>
    </row>
    <row r="230" spans="1:9" s="9" customFormat="1" ht="28.5" customHeight="1" hidden="1">
      <c r="A230" s="53" t="s">
        <v>221</v>
      </c>
      <c r="B230" s="42"/>
      <c r="C230" s="42"/>
      <c r="D230" s="42"/>
      <c r="E230" s="42"/>
      <c r="F230" s="42"/>
      <c r="G230" s="83"/>
      <c r="H230" s="83"/>
      <c r="I230" s="246">
        <f aca="true" t="shared" si="8" ref="I230:I236">G230-H230</f>
        <v>0</v>
      </c>
    </row>
    <row r="231" spans="1:9" s="9" customFormat="1" ht="28.5" customHeight="1" hidden="1">
      <c r="A231" s="53" t="s">
        <v>222</v>
      </c>
      <c r="B231" s="42"/>
      <c r="C231" s="42"/>
      <c r="D231" s="42"/>
      <c r="E231" s="42"/>
      <c r="F231" s="42"/>
      <c r="G231" s="83"/>
      <c r="H231" s="83"/>
      <c r="I231" s="246">
        <f t="shared" si="8"/>
        <v>0</v>
      </c>
    </row>
    <row r="232" spans="1:9" s="9" customFormat="1" ht="28.5" customHeight="1" hidden="1">
      <c r="A232" s="53" t="s">
        <v>223</v>
      </c>
      <c r="B232" s="42"/>
      <c r="C232" s="42"/>
      <c r="D232" s="42"/>
      <c r="E232" s="42"/>
      <c r="F232" s="42"/>
      <c r="G232" s="83">
        <f>187109.36-18000+138500+7801.46+35.06+117483</f>
        <v>432928.88</v>
      </c>
      <c r="H232" s="83"/>
      <c r="I232" s="246">
        <f t="shared" si="8"/>
        <v>432928.88</v>
      </c>
    </row>
    <row r="233" spans="1:9" s="9" customFormat="1" ht="28.5" customHeight="1" hidden="1">
      <c r="A233" s="53" t="s">
        <v>274</v>
      </c>
      <c r="B233" s="42"/>
      <c r="C233" s="42"/>
      <c r="D233" s="42"/>
      <c r="E233" s="42"/>
      <c r="F233" s="42"/>
      <c r="G233" s="83">
        <v>0</v>
      </c>
      <c r="H233" s="83"/>
      <c r="I233" s="246">
        <f t="shared" si="8"/>
        <v>0</v>
      </c>
    </row>
    <row r="234" spans="1:9" s="9" customFormat="1" ht="28.5" customHeight="1" hidden="1">
      <c r="A234" s="53" t="s">
        <v>372</v>
      </c>
      <c r="B234" s="42"/>
      <c r="C234" s="42"/>
      <c r="D234" s="42"/>
      <c r="E234" s="42"/>
      <c r="F234" s="42"/>
      <c r="G234" s="83">
        <f>51964.94+4.64</f>
        <v>51969.58</v>
      </c>
      <c r="H234" s="83"/>
      <c r="I234" s="246">
        <f t="shared" si="8"/>
        <v>51969.58</v>
      </c>
    </row>
    <row r="235" spans="1:9" s="9" customFormat="1" ht="28.5" customHeight="1" hidden="1">
      <c r="A235" s="53" t="s">
        <v>271</v>
      </c>
      <c r="B235" s="25" t="s">
        <v>207</v>
      </c>
      <c r="C235" s="25" t="s">
        <v>230</v>
      </c>
      <c r="D235" s="25" t="s">
        <v>208</v>
      </c>
      <c r="E235" s="25" t="s">
        <v>54</v>
      </c>
      <c r="F235" s="25" t="s">
        <v>272</v>
      </c>
      <c r="G235" s="83"/>
      <c r="H235" s="83"/>
      <c r="I235" s="246">
        <f t="shared" si="8"/>
        <v>0</v>
      </c>
    </row>
    <row r="236" spans="1:9" s="9" customFormat="1" ht="28.5" customHeight="1" hidden="1">
      <c r="A236" s="359" t="s">
        <v>598</v>
      </c>
      <c r="B236" s="25"/>
      <c r="C236" s="25"/>
      <c r="D236" s="25"/>
      <c r="E236" s="25"/>
      <c r="F236" s="25"/>
      <c r="G236" s="83">
        <v>276000</v>
      </c>
      <c r="H236" s="83"/>
      <c r="I236" s="246">
        <f t="shared" si="8"/>
        <v>276000</v>
      </c>
    </row>
    <row r="237" spans="1:22" s="9" customFormat="1" ht="28.5" customHeight="1">
      <c r="A237" s="159" t="s">
        <v>53</v>
      </c>
      <c r="B237" s="161" t="s">
        <v>207</v>
      </c>
      <c r="C237" s="161" t="s">
        <v>307</v>
      </c>
      <c r="D237" s="161" t="s">
        <v>208</v>
      </c>
      <c r="E237" s="161" t="s">
        <v>54</v>
      </c>
      <c r="F237" s="161"/>
      <c r="G237" s="162">
        <f>G238</f>
        <v>125996.79000000001</v>
      </c>
      <c r="H237" s="162">
        <f>H238</f>
        <v>83997.6</v>
      </c>
      <c r="I237" s="162">
        <f>I238</f>
        <v>41999.19</v>
      </c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</row>
    <row r="238" spans="1:22" s="9" customFormat="1" ht="28.5" customHeight="1">
      <c r="A238" s="29" t="s">
        <v>552</v>
      </c>
      <c r="B238" s="25" t="s">
        <v>207</v>
      </c>
      <c r="C238" s="25" t="s">
        <v>307</v>
      </c>
      <c r="D238" s="25" t="s">
        <v>208</v>
      </c>
      <c r="E238" s="25" t="s">
        <v>54</v>
      </c>
      <c r="F238" s="25" t="s">
        <v>272</v>
      </c>
      <c r="G238" s="83">
        <f>138596.04-3000-9599.25</f>
        <v>125996.79000000001</v>
      </c>
      <c r="H238" s="83">
        <v>83997.6</v>
      </c>
      <c r="I238" s="83">
        <f>G238-H238</f>
        <v>41999.19</v>
      </c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</row>
    <row r="239" spans="1:22" s="9" customFormat="1" ht="28.5" customHeight="1">
      <c r="A239" s="29" t="s">
        <v>200</v>
      </c>
      <c r="B239" s="25" t="s">
        <v>207</v>
      </c>
      <c r="C239" s="25" t="s">
        <v>307</v>
      </c>
      <c r="D239" s="25" t="s">
        <v>208</v>
      </c>
      <c r="E239" s="25" t="s">
        <v>70</v>
      </c>
      <c r="F239" s="25" t="s">
        <v>193</v>
      </c>
      <c r="G239" s="83">
        <v>0</v>
      </c>
      <c r="H239" s="83">
        <v>0</v>
      </c>
      <c r="I239" s="83">
        <f>G239-H239</f>
        <v>0</v>
      </c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</row>
    <row r="240" spans="1:9" s="9" customFormat="1" ht="28.5" customHeight="1">
      <c r="A240" s="324" t="s">
        <v>310</v>
      </c>
      <c r="B240" s="270" t="s">
        <v>207</v>
      </c>
      <c r="C240" s="270"/>
      <c r="D240" s="270" t="s">
        <v>311</v>
      </c>
      <c r="E240" s="270"/>
      <c r="F240" s="270"/>
      <c r="G240" s="323">
        <f>G241+G244+G247</f>
        <v>384692.68</v>
      </c>
      <c r="H240" s="323">
        <f>H241+H244+H247</f>
        <v>359049.38999999996</v>
      </c>
      <c r="I240" s="323">
        <f>I241+I244+I247</f>
        <v>25643.29000000001</v>
      </c>
    </row>
    <row r="241" spans="1:9" s="9" customFormat="1" ht="28.5" customHeight="1">
      <c r="A241" s="27" t="s">
        <v>312</v>
      </c>
      <c r="B241" s="28" t="s">
        <v>207</v>
      </c>
      <c r="C241" s="28" t="s">
        <v>307</v>
      </c>
      <c r="D241" s="28" t="s">
        <v>227</v>
      </c>
      <c r="E241" s="28"/>
      <c r="F241" s="28"/>
      <c r="G241" s="71">
        <f aca="true" t="shared" si="9" ref="G241:I242">G242</f>
        <v>0</v>
      </c>
      <c r="H241" s="71">
        <f t="shared" si="9"/>
        <v>0</v>
      </c>
      <c r="I241" s="71">
        <f t="shared" si="9"/>
        <v>0</v>
      </c>
    </row>
    <row r="242" spans="1:9" s="9" customFormat="1" ht="28.5" customHeight="1">
      <c r="A242" s="29" t="s">
        <v>313</v>
      </c>
      <c r="B242" s="25" t="s">
        <v>207</v>
      </c>
      <c r="C242" s="25" t="s">
        <v>307</v>
      </c>
      <c r="D242" s="25" t="s">
        <v>227</v>
      </c>
      <c r="E242" s="25" t="s">
        <v>435</v>
      </c>
      <c r="F242" s="25"/>
      <c r="G242" s="83">
        <f t="shared" si="9"/>
        <v>0</v>
      </c>
      <c r="H242" s="83">
        <f t="shared" si="9"/>
        <v>0</v>
      </c>
      <c r="I242" s="83">
        <f t="shared" si="9"/>
        <v>0</v>
      </c>
    </row>
    <row r="243" spans="1:9" s="9" customFormat="1" ht="28.5" customHeight="1">
      <c r="A243" s="29" t="s">
        <v>314</v>
      </c>
      <c r="B243" s="25" t="s">
        <v>207</v>
      </c>
      <c r="C243" s="25" t="s">
        <v>307</v>
      </c>
      <c r="D243" s="25" t="s">
        <v>227</v>
      </c>
      <c r="E243" s="25" t="s">
        <v>435</v>
      </c>
      <c r="F243" s="25" t="s">
        <v>191</v>
      </c>
      <c r="G243" s="86"/>
      <c r="H243" s="83">
        <v>0</v>
      </c>
      <c r="I243" s="86">
        <f>G243-H243</f>
        <v>0</v>
      </c>
    </row>
    <row r="244" spans="1:11" s="9" customFormat="1" ht="28.5" customHeight="1">
      <c r="A244" s="27" t="s">
        <v>315</v>
      </c>
      <c r="B244" s="28" t="s">
        <v>207</v>
      </c>
      <c r="C244" s="28" t="s">
        <v>307</v>
      </c>
      <c r="D244" s="28" t="s">
        <v>210</v>
      </c>
      <c r="E244" s="28"/>
      <c r="F244" s="28"/>
      <c r="G244" s="90">
        <f aca="true" t="shared" si="10" ref="G244:I245">G245</f>
        <v>47803.25</v>
      </c>
      <c r="H244" s="71">
        <f t="shared" si="10"/>
        <v>41996</v>
      </c>
      <c r="I244" s="71">
        <f t="shared" si="10"/>
        <v>5807.25</v>
      </c>
      <c r="J244" s="5"/>
      <c r="K244" s="5"/>
    </row>
    <row r="245" spans="1:9" s="9" customFormat="1" ht="28.5" customHeight="1">
      <c r="A245" s="29" t="s">
        <v>313</v>
      </c>
      <c r="B245" s="25" t="s">
        <v>207</v>
      </c>
      <c r="C245" s="25" t="s">
        <v>307</v>
      </c>
      <c r="D245" s="25" t="s">
        <v>210</v>
      </c>
      <c r="E245" s="25" t="s">
        <v>435</v>
      </c>
      <c r="F245" s="25"/>
      <c r="G245" s="86">
        <f t="shared" si="10"/>
        <v>47803.25</v>
      </c>
      <c r="H245" s="83">
        <f t="shared" si="10"/>
        <v>41996</v>
      </c>
      <c r="I245" s="83">
        <f t="shared" si="10"/>
        <v>5807.25</v>
      </c>
    </row>
    <row r="246" spans="1:9" s="8" customFormat="1" ht="28.5" customHeight="1">
      <c r="A246" s="29" t="s">
        <v>316</v>
      </c>
      <c r="B246" s="25" t="s">
        <v>207</v>
      </c>
      <c r="C246" s="25" t="s">
        <v>307</v>
      </c>
      <c r="D246" s="25" t="s">
        <v>210</v>
      </c>
      <c r="E246" s="25" t="s">
        <v>435</v>
      </c>
      <c r="F246" s="25" t="s">
        <v>191</v>
      </c>
      <c r="G246" s="86">
        <f>5831+28590+13182.25+100+100</f>
        <v>47803.25</v>
      </c>
      <c r="H246" s="86">
        <v>41996</v>
      </c>
      <c r="I246" s="86">
        <f>G246-H246</f>
        <v>5807.25</v>
      </c>
    </row>
    <row r="247" spans="1:9" s="8" customFormat="1" ht="28.5" customHeight="1">
      <c r="A247" s="29" t="s">
        <v>65</v>
      </c>
      <c r="B247" s="28" t="s">
        <v>207</v>
      </c>
      <c r="C247" s="28" t="s">
        <v>307</v>
      </c>
      <c r="D247" s="28" t="s">
        <v>378</v>
      </c>
      <c r="E247" s="28"/>
      <c r="F247" s="28"/>
      <c r="G247" s="90">
        <f>G249+G251+G253+G248+G252+G250</f>
        <v>336889.43</v>
      </c>
      <c r="H247" s="90">
        <f>H249+H251+H253+H248+H252+H250</f>
        <v>317053.38999999996</v>
      </c>
      <c r="I247" s="90">
        <f>I249+I251+I253+I248+I252+I250</f>
        <v>19836.04000000001</v>
      </c>
    </row>
    <row r="248" spans="1:9" s="8" customFormat="1" ht="28.5" customHeight="1">
      <c r="A248" s="29"/>
      <c r="B248" s="25" t="s">
        <v>207</v>
      </c>
      <c r="C248" s="25" t="s">
        <v>307</v>
      </c>
      <c r="D248" s="25" t="s">
        <v>378</v>
      </c>
      <c r="E248" s="25" t="s">
        <v>484</v>
      </c>
      <c r="F248" s="25" t="s">
        <v>395</v>
      </c>
      <c r="G248" s="86">
        <v>51694</v>
      </c>
      <c r="H248" s="90">
        <v>51694</v>
      </c>
      <c r="I248" s="86">
        <f aca="true" t="shared" si="11" ref="I248:I253">G248-H248</f>
        <v>0</v>
      </c>
    </row>
    <row r="249" spans="1:9" s="8" customFormat="1" ht="28.5" customHeight="1">
      <c r="A249" s="29" t="s">
        <v>394</v>
      </c>
      <c r="B249" s="25" t="s">
        <v>207</v>
      </c>
      <c r="C249" s="25" t="s">
        <v>377</v>
      </c>
      <c r="D249" s="25" t="s">
        <v>378</v>
      </c>
      <c r="E249" s="25" t="s">
        <v>437</v>
      </c>
      <c r="F249" s="25" t="s">
        <v>196</v>
      </c>
      <c r="G249" s="86"/>
      <c r="H249" s="86"/>
      <c r="I249" s="86">
        <f t="shared" si="11"/>
        <v>0</v>
      </c>
    </row>
    <row r="250" spans="1:9" s="8" customFormat="1" ht="28.5" customHeight="1">
      <c r="A250" s="29"/>
      <c r="B250" s="25" t="s">
        <v>207</v>
      </c>
      <c r="C250" s="25" t="s">
        <v>377</v>
      </c>
      <c r="D250" s="25" t="s">
        <v>378</v>
      </c>
      <c r="E250" s="25" t="s">
        <v>437</v>
      </c>
      <c r="F250" s="25" t="s">
        <v>395</v>
      </c>
      <c r="G250" s="86">
        <f>3000+1500</f>
        <v>4500</v>
      </c>
      <c r="H250" s="86">
        <v>4007.16</v>
      </c>
      <c r="I250" s="86">
        <f t="shared" si="11"/>
        <v>492.84000000000015</v>
      </c>
    </row>
    <row r="251" spans="1:9" s="8" customFormat="1" ht="28.5" customHeight="1">
      <c r="A251" s="29" t="s">
        <v>396</v>
      </c>
      <c r="B251" s="25" t="s">
        <v>207</v>
      </c>
      <c r="C251" s="25" t="s">
        <v>307</v>
      </c>
      <c r="D251" s="25" t="s">
        <v>378</v>
      </c>
      <c r="E251" s="25" t="s">
        <v>434</v>
      </c>
      <c r="F251" s="25" t="s">
        <v>395</v>
      </c>
      <c r="G251" s="86">
        <v>0</v>
      </c>
      <c r="H251" s="86"/>
      <c r="I251" s="86">
        <f t="shared" si="11"/>
        <v>0</v>
      </c>
    </row>
    <row r="252" spans="1:9" s="8" customFormat="1" ht="28.5" customHeight="1">
      <c r="A252" s="29" t="s">
        <v>65</v>
      </c>
      <c r="B252" s="25" t="s">
        <v>207</v>
      </c>
      <c r="C252" s="25" t="s">
        <v>377</v>
      </c>
      <c r="D252" s="25" t="s">
        <v>737</v>
      </c>
      <c r="E252" s="25" t="s">
        <v>525</v>
      </c>
      <c r="F252" s="25" t="s">
        <v>707</v>
      </c>
      <c r="G252" s="86">
        <v>118928.23</v>
      </c>
      <c r="H252" s="86">
        <v>118928.23</v>
      </c>
      <c r="I252" s="86">
        <f t="shared" si="11"/>
        <v>0</v>
      </c>
    </row>
    <row r="253" spans="1:9" s="8" customFormat="1" ht="28.5" customHeight="1">
      <c r="A253" s="29" t="s">
        <v>554</v>
      </c>
      <c r="B253" s="25" t="s">
        <v>207</v>
      </c>
      <c r="C253" s="25" t="s">
        <v>377</v>
      </c>
      <c r="D253" s="25" t="s">
        <v>378</v>
      </c>
      <c r="E253" s="25" t="s">
        <v>525</v>
      </c>
      <c r="F253" s="25" t="s">
        <v>196</v>
      </c>
      <c r="G253" s="86">
        <f>161767.2-28590+28590</f>
        <v>161767.2</v>
      </c>
      <c r="H253" s="86">
        <v>142424</v>
      </c>
      <c r="I253" s="86">
        <f t="shared" si="11"/>
        <v>19343.20000000001</v>
      </c>
    </row>
    <row r="254" spans="1:9" s="8" customFormat="1" ht="28.5" customHeight="1">
      <c r="A254" s="29" t="s">
        <v>304</v>
      </c>
      <c r="B254" s="28" t="s">
        <v>207</v>
      </c>
      <c r="C254" s="28" t="s">
        <v>317</v>
      </c>
      <c r="D254" s="28" t="s">
        <v>287</v>
      </c>
      <c r="E254" s="25"/>
      <c r="F254" s="25"/>
      <c r="G254" s="71">
        <f>G257+G260+G256+G259</f>
        <v>587467</v>
      </c>
      <c r="H254" s="71">
        <f>H257+H260+H256+H259</f>
        <v>267887</v>
      </c>
      <c r="I254" s="71">
        <f>I257+I260+I256+I259</f>
        <v>319580</v>
      </c>
    </row>
    <row r="255" spans="1:9" s="8" customFormat="1" ht="28.5" customHeight="1" hidden="1">
      <c r="A255" s="29" t="s">
        <v>476</v>
      </c>
      <c r="B255" s="25" t="s">
        <v>207</v>
      </c>
      <c r="C255" s="25" t="s">
        <v>432</v>
      </c>
      <c r="D255" s="25" t="s">
        <v>208</v>
      </c>
      <c r="E255" s="25" t="s">
        <v>28</v>
      </c>
      <c r="F255" s="25" t="s">
        <v>179</v>
      </c>
      <c r="G255" s="83">
        <f>98352-98352</f>
        <v>0</v>
      </c>
      <c r="H255" s="83"/>
      <c r="I255" s="86">
        <f>G255-H255</f>
        <v>0</v>
      </c>
    </row>
    <row r="256" spans="1:9" s="8" customFormat="1" ht="28.5" customHeight="1">
      <c r="A256" s="29" t="s">
        <v>313</v>
      </c>
      <c r="B256" s="25" t="s">
        <v>207</v>
      </c>
      <c r="C256" s="25" t="s">
        <v>432</v>
      </c>
      <c r="D256" s="25" t="s">
        <v>208</v>
      </c>
      <c r="E256" s="25" t="s">
        <v>54</v>
      </c>
      <c r="F256" s="25" t="s">
        <v>190</v>
      </c>
      <c r="G256" s="83">
        <v>170017</v>
      </c>
      <c r="H256" s="83">
        <v>104300</v>
      </c>
      <c r="I256" s="86">
        <f>G256-H256</f>
        <v>65717</v>
      </c>
    </row>
    <row r="257" spans="1:9" s="8" customFormat="1" ht="28.5" customHeight="1">
      <c r="A257" s="132" t="s">
        <v>175</v>
      </c>
      <c r="B257" s="25" t="s">
        <v>207</v>
      </c>
      <c r="C257" s="25" t="s">
        <v>432</v>
      </c>
      <c r="D257" s="25" t="s">
        <v>208</v>
      </c>
      <c r="E257" s="25" t="s">
        <v>54</v>
      </c>
      <c r="F257" s="25" t="s">
        <v>553</v>
      </c>
      <c r="G257" s="86">
        <v>167450</v>
      </c>
      <c r="H257" s="86">
        <v>98812</v>
      </c>
      <c r="I257" s="86">
        <f>G257-H257</f>
        <v>68638</v>
      </c>
    </row>
    <row r="258" spans="1:9" s="8" customFormat="1" ht="28.5" customHeight="1" hidden="1">
      <c r="A258" s="132" t="s">
        <v>200</v>
      </c>
      <c r="B258" s="25" t="s">
        <v>207</v>
      </c>
      <c r="C258" s="25" t="s">
        <v>432</v>
      </c>
      <c r="D258" s="25" t="s">
        <v>208</v>
      </c>
      <c r="E258" s="25" t="s">
        <v>485</v>
      </c>
      <c r="F258" s="25" t="s">
        <v>193</v>
      </c>
      <c r="G258" s="86">
        <v>0</v>
      </c>
      <c r="H258" s="86"/>
      <c r="I258" s="86">
        <f>G258-H258</f>
        <v>0</v>
      </c>
    </row>
    <row r="259" spans="1:9" s="8" customFormat="1" ht="73.5" customHeight="1" hidden="1">
      <c r="A259" s="346"/>
      <c r="B259" s="25" t="s">
        <v>207</v>
      </c>
      <c r="C259" s="25" t="s">
        <v>432</v>
      </c>
      <c r="D259" s="25" t="s">
        <v>208</v>
      </c>
      <c r="E259" s="25" t="s">
        <v>54</v>
      </c>
      <c r="F259" s="25" t="s">
        <v>568</v>
      </c>
      <c r="G259" s="86">
        <f>1665449-1665449</f>
        <v>0</v>
      </c>
      <c r="H259" s="86"/>
      <c r="I259" s="86">
        <f>G259-H259</f>
        <v>0</v>
      </c>
    </row>
    <row r="260" spans="1:9" s="8" customFormat="1" ht="28.5" customHeight="1">
      <c r="A260" s="269"/>
      <c r="B260" s="265" t="s">
        <v>207</v>
      </c>
      <c r="C260" s="265" t="s">
        <v>432</v>
      </c>
      <c r="D260" s="265" t="s">
        <v>208</v>
      </c>
      <c r="E260" s="265" t="s">
        <v>68</v>
      </c>
      <c r="F260" s="265"/>
      <c r="G260" s="241">
        <f>G268+G266+G263+G261+G267+G264+G262+G265</f>
        <v>250000</v>
      </c>
      <c r="H260" s="241">
        <f>H268+H266+H263+H261+H267+H264+H262+H265</f>
        <v>64775</v>
      </c>
      <c r="I260" s="241">
        <f>I268+I266+I263+I261+I267+I264+I262+I265</f>
        <v>185225</v>
      </c>
    </row>
    <row r="261" spans="1:9" s="8" customFormat="1" ht="28.5" customHeight="1" hidden="1">
      <c r="A261" s="132" t="s">
        <v>477</v>
      </c>
      <c r="B261" s="25" t="s">
        <v>207</v>
      </c>
      <c r="C261" s="25" t="s">
        <v>432</v>
      </c>
      <c r="D261" s="25" t="s">
        <v>208</v>
      </c>
      <c r="E261" s="25" t="s">
        <v>461</v>
      </c>
      <c r="F261" s="25" t="s">
        <v>446</v>
      </c>
      <c r="G261" s="86">
        <f>250836-250836</f>
        <v>0</v>
      </c>
      <c r="H261" s="86"/>
      <c r="I261" s="86">
        <f aca="true" t="shared" si="12" ref="I261:I268">G261-H261</f>
        <v>0</v>
      </c>
    </row>
    <row r="262" spans="1:10" s="8" customFormat="1" ht="28.5" customHeight="1" hidden="1">
      <c r="A262" s="132" t="s">
        <v>477</v>
      </c>
      <c r="B262" s="25" t="s">
        <v>207</v>
      </c>
      <c r="C262" s="25" t="s">
        <v>432</v>
      </c>
      <c r="D262" s="25" t="s">
        <v>208</v>
      </c>
      <c r="E262" s="25" t="s">
        <v>491</v>
      </c>
      <c r="F262" s="25" t="s">
        <v>446</v>
      </c>
      <c r="G262" s="86">
        <v>0</v>
      </c>
      <c r="H262" s="86"/>
      <c r="I262" s="86">
        <f t="shared" si="12"/>
        <v>0</v>
      </c>
      <c r="J262" s="293"/>
    </row>
    <row r="263" spans="1:9" s="8" customFormat="1" ht="28.5" customHeight="1" hidden="1">
      <c r="A263" s="132" t="s">
        <v>478</v>
      </c>
      <c r="B263" s="25" t="s">
        <v>207</v>
      </c>
      <c r="C263" s="25" t="s">
        <v>432</v>
      </c>
      <c r="D263" s="25" t="s">
        <v>208</v>
      </c>
      <c r="E263" s="25" t="s">
        <v>450</v>
      </c>
      <c r="F263" s="25" t="s">
        <v>226</v>
      </c>
      <c r="G263" s="86">
        <f>329560+20440-350000</f>
        <v>0</v>
      </c>
      <c r="H263" s="86"/>
      <c r="I263" s="86">
        <f t="shared" si="12"/>
        <v>0</v>
      </c>
    </row>
    <row r="264" spans="1:9" s="8" customFormat="1" ht="28.5" customHeight="1" hidden="1">
      <c r="A264" s="132" t="s">
        <v>490</v>
      </c>
      <c r="B264" s="25" t="s">
        <v>207</v>
      </c>
      <c r="C264" s="25" t="s">
        <v>432</v>
      </c>
      <c r="D264" s="25" t="s">
        <v>208</v>
      </c>
      <c r="E264" s="25" t="s">
        <v>492</v>
      </c>
      <c r="F264" s="25" t="s">
        <v>383</v>
      </c>
      <c r="G264" s="86">
        <v>0</v>
      </c>
      <c r="H264" s="86"/>
      <c r="I264" s="86">
        <f t="shared" si="12"/>
        <v>0</v>
      </c>
    </row>
    <row r="265" spans="1:9" s="8" customFormat="1" ht="28.5" customHeight="1">
      <c r="A265" s="132" t="s">
        <v>593</v>
      </c>
      <c r="B265" s="25" t="s">
        <v>207</v>
      </c>
      <c r="C265" s="25" t="s">
        <v>432</v>
      </c>
      <c r="D265" s="25" t="s">
        <v>208</v>
      </c>
      <c r="E265" s="25" t="s">
        <v>70</v>
      </c>
      <c r="F265" s="25" t="s">
        <v>193</v>
      </c>
      <c r="G265" s="86">
        <v>3000</v>
      </c>
      <c r="H265" s="86">
        <v>0</v>
      </c>
      <c r="I265" s="86">
        <f t="shared" si="12"/>
        <v>3000</v>
      </c>
    </row>
    <row r="266" spans="1:17" s="8" customFormat="1" ht="28.5" customHeight="1">
      <c r="A266" s="132" t="s">
        <v>513</v>
      </c>
      <c r="B266" s="25" t="s">
        <v>207</v>
      </c>
      <c r="C266" s="25" t="s">
        <v>432</v>
      </c>
      <c r="D266" s="25" t="s">
        <v>208</v>
      </c>
      <c r="E266" s="25" t="s">
        <v>448</v>
      </c>
      <c r="F266" s="25" t="s">
        <v>195</v>
      </c>
      <c r="G266" s="86">
        <f>160000-3000</f>
        <v>157000</v>
      </c>
      <c r="H266" s="86">
        <v>64775</v>
      </c>
      <c r="I266" s="86">
        <f t="shared" si="12"/>
        <v>92225</v>
      </c>
      <c r="K266" s="258"/>
      <c r="M266" s="249"/>
      <c r="N266" s="249"/>
      <c r="O266" s="249"/>
      <c r="P266" s="249"/>
      <c r="Q266" s="249"/>
    </row>
    <row r="267" spans="1:17" s="8" customFormat="1" ht="28.5" customHeight="1" hidden="1">
      <c r="A267" s="132" t="s">
        <v>479</v>
      </c>
      <c r="B267" s="25" t="s">
        <v>207</v>
      </c>
      <c r="C267" s="25" t="s">
        <v>432</v>
      </c>
      <c r="D267" s="25" t="s">
        <v>208</v>
      </c>
      <c r="E267" s="25" t="s">
        <v>486</v>
      </c>
      <c r="F267" s="25" t="s">
        <v>195</v>
      </c>
      <c r="G267" s="86">
        <v>0</v>
      </c>
      <c r="H267" s="86"/>
      <c r="I267" s="86">
        <f t="shared" si="12"/>
        <v>0</v>
      </c>
      <c r="K267" s="258"/>
      <c r="M267" s="249"/>
      <c r="N267" s="249"/>
      <c r="O267" s="249"/>
      <c r="P267" s="249"/>
      <c r="Q267" s="249"/>
    </row>
    <row r="268" spans="1:9" s="8" customFormat="1" ht="28.5" customHeight="1">
      <c r="A268" s="29" t="s">
        <v>262</v>
      </c>
      <c r="B268" s="25" t="s">
        <v>207</v>
      </c>
      <c r="C268" s="25" t="s">
        <v>432</v>
      </c>
      <c r="D268" s="25" t="s">
        <v>208</v>
      </c>
      <c r="E268" s="25" t="s">
        <v>449</v>
      </c>
      <c r="F268" s="25" t="s">
        <v>192</v>
      </c>
      <c r="G268" s="86">
        <v>90000</v>
      </c>
      <c r="H268" s="86">
        <v>0</v>
      </c>
      <c r="I268" s="86">
        <f t="shared" si="12"/>
        <v>90000</v>
      </c>
    </row>
    <row r="269" spans="1:9" s="9" customFormat="1" ht="28.5" customHeight="1">
      <c r="A269" s="49" t="s">
        <v>237</v>
      </c>
      <c r="B269" s="50"/>
      <c r="C269" s="50"/>
      <c r="D269" s="50"/>
      <c r="E269" s="50"/>
      <c r="F269" s="50"/>
      <c r="G269" s="88">
        <f>G270</f>
        <v>6681271.5</v>
      </c>
      <c r="H269" s="88">
        <f>H270</f>
        <v>4482747.54</v>
      </c>
      <c r="I269" s="88">
        <f>I270</f>
        <v>2198523.96</v>
      </c>
    </row>
    <row r="270" spans="1:9" s="8" customFormat="1" ht="18" customHeight="1">
      <c r="A270" s="104" t="s">
        <v>232</v>
      </c>
      <c r="B270" s="36" t="s">
        <v>238</v>
      </c>
      <c r="C270" s="36" t="s">
        <v>281</v>
      </c>
      <c r="D270" s="36"/>
      <c r="E270" s="36"/>
      <c r="F270" s="36"/>
      <c r="G270" s="90">
        <f>G271+G310+G313+G311++G314+G312</f>
        <v>6681271.5</v>
      </c>
      <c r="H270" s="90">
        <f>H271+H310+H313+H311++H314+H312</f>
        <v>4482747.54</v>
      </c>
      <c r="I270" s="90">
        <f>G270-H270</f>
        <v>2198523.96</v>
      </c>
    </row>
    <row r="271" spans="1:9" s="9" customFormat="1" ht="28.5" customHeight="1">
      <c r="A271" s="27" t="s">
        <v>318</v>
      </c>
      <c r="B271" s="28" t="s">
        <v>238</v>
      </c>
      <c r="C271" s="28" t="s">
        <v>319</v>
      </c>
      <c r="D271" s="28"/>
      <c r="E271" s="28"/>
      <c r="F271" s="28"/>
      <c r="G271" s="71">
        <f>G275+G287+G285+G286+G309</f>
        <v>3738100</v>
      </c>
      <c r="H271" s="71">
        <f>H275+H287+H285+H286+H309</f>
        <v>2885979.8400000003</v>
      </c>
      <c r="I271" s="71">
        <f>I275+I287+I285+I286+I309</f>
        <v>852120.16</v>
      </c>
    </row>
    <row r="272" spans="1:9" s="100" customFormat="1" ht="28.5" customHeight="1" hidden="1">
      <c r="A272" s="124" t="s">
        <v>10</v>
      </c>
      <c r="B272" s="122" t="s">
        <v>238</v>
      </c>
      <c r="C272" s="122"/>
      <c r="D272" s="122"/>
      <c r="E272" s="122" t="s">
        <v>11</v>
      </c>
      <c r="F272" s="122" t="s">
        <v>239</v>
      </c>
      <c r="G272" s="98"/>
      <c r="H272" s="98"/>
      <c r="I272" s="98"/>
    </row>
    <row r="273" spans="1:9" s="100" customFormat="1" ht="28.5" customHeight="1" hidden="1">
      <c r="A273" s="124" t="s">
        <v>15</v>
      </c>
      <c r="B273" s="122" t="s">
        <v>238</v>
      </c>
      <c r="C273" s="122"/>
      <c r="D273" s="122"/>
      <c r="E273" s="122" t="s">
        <v>16</v>
      </c>
      <c r="F273" s="122" t="s">
        <v>239</v>
      </c>
      <c r="G273" s="98"/>
      <c r="H273" s="98"/>
      <c r="I273" s="98"/>
    </row>
    <row r="274" spans="1:9" s="100" customFormat="1" ht="28.5" customHeight="1" hidden="1">
      <c r="A274" s="124" t="s">
        <v>240</v>
      </c>
      <c r="B274" s="122" t="s">
        <v>238</v>
      </c>
      <c r="C274" s="122"/>
      <c r="D274" s="122"/>
      <c r="E274" s="122" t="s">
        <v>12</v>
      </c>
      <c r="F274" s="122" t="s">
        <v>239</v>
      </c>
      <c r="G274" s="98"/>
      <c r="H274" s="98"/>
      <c r="I274" s="98"/>
    </row>
    <row r="275" spans="1:9" s="144" customFormat="1" ht="28.5" customHeight="1">
      <c r="A275" s="184" t="s">
        <v>300</v>
      </c>
      <c r="B275" s="185" t="s">
        <v>238</v>
      </c>
      <c r="C275" s="185" t="s">
        <v>319</v>
      </c>
      <c r="D275" s="185" t="s">
        <v>301</v>
      </c>
      <c r="E275" s="185"/>
      <c r="F275" s="185"/>
      <c r="G275" s="154">
        <f>G276</f>
        <v>2881119.63</v>
      </c>
      <c r="H275" s="154">
        <f>H276</f>
        <v>2290555.2800000003</v>
      </c>
      <c r="I275" s="154">
        <f>I276</f>
        <v>590564.3500000001</v>
      </c>
    </row>
    <row r="276" spans="1:9" s="144" customFormat="1" ht="28.5" customHeight="1">
      <c r="A276" s="184" t="s">
        <v>296</v>
      </c>
      <c r="B276" s="185" t="s">
        <v>238</v>
      </c>
      <c r="C276" s="185" t="s">
        <v>319</v>
      </c>
      <c r="D276" s="185" t="s">
        <v>74</v>
      </c>
      <c r="E276" s="185"/>
      <c r="F276" s="185"/>
      <c r="G276" s="154">
        <f>G277+G278+G279+G280+G281+G283+G284+G282</f>
        <v>2881119.63</v>
      </c>
      <c r="H276" s="154">
        <f>H277+H278+H279+H280+H281+H283+H284+H282</f>
        <v>2290555.2800000003</v>
      </c>
      <c r="I276" s="154">
        <f>I277+I278+I279+I280+I281+I283+I284+I282</f>
        <v>590564.3500000001</v>
      </c>
    </row>
    <row r="277" spans="1:9" s="144" customFormat="1" ht="28.5" customHeight="1">
      <c r="A277" s="183" t="s">
        <v>10</v>
      </c>
      <c r="B277" s="135" t="s">
        <v>238</v>
      </c>
      <c r="C277" s="135" t="s">
        <v>319</v>
      </c>
      <c r="D277" s="135" t="s">
        <v>74</v>
      </c>
      <c r="E277" s="135" t="s">
        <v>11</v>
      </c>
      <c r="F277" s="135"/>
      <c r="G277" s="86">
        <v>1856259.53</v>
      </c>
      <c r="H277" s="136">
        <v>1583126.89</v>
      </c>
      <c r="I277" s="83">
        <f aca="true" t="shared" si="13" ref="I277:I284">G277-H277</f>
        <v>273132.64000000013</v>
      </c>
    </row>
    <row r="278" spans="1:9" s="144" customFormat="1" ht="28.5" customHeight="1">
      <c r="A278" s="183" t="s">
        <v>15</v>
      </c>
      <c r="B278" s="135" t="s">
        <v>238</v>
      </c>
      <c r="C278" s="135" t="s">
        <v>319</v>
      </c>
      <c r="D278" s="135" t="s">
        <v>459</v>
      </c>
      <c r="E278" s="135" t="s">
        <v>16</v>
      </c>
      <c r="F278" s="135"/>
      <c r="G278" s="86">
        <v>571206.7</v>
      </c>
      <c r="H278" s="136">
        <v>481584.29</v>
      </c>
      <c r="I278" s="83">
        <f t="shared" si="13"/>
        <v>89622.40999999997</v>
      </c>
    </row>
    <row r="279" spans="1:9" s="144" customFormat="1" ht="28.5" customHeight="1">
      <c r="A279" s="183"/>
      <c r="B279" s="135" t="s">
        <v>238</v>
      </c>
      <c r="C279" s="135" t="s">
        <v>319</v>
      </c>
      <c r="D279" s="135" t="s">
        <v>74</v>
      </c>
      <c r="E279" s="135" t="s">
        <v>460</v>
      </c>
      <c r="F279" s="135"/>
      <c r="G279" s="86">
        <v>35153.4</v>
      </c>
      <c r="H279" s="136">
        <v>18377.1</v>
      </c>
      <c r="I279" s="83">
        <f t="shared" si="13"/>
        <v>16776.300000000003</v>
      </c>
    </row>
    <row r="280" spans="1:9" s="144" customFormat="1" ht="28.5" customHeight="1">
      <c r="A280" s="183" t="s">
        <v>240</v>
      </c>
      <c r="B280" s="135" t="s">
        <v>238</v>
      </c>
      <c r="C280" s="135" t="s">
        <v>319</v>
      </c>
      <c r="D280" s="135" t="s">
        <v>80</v>
      </c>
      <c r="E280" s="135" t="s">
        <v>451</v>
      </c>
      <c r="F280" s="135" t="s">
        <v>161</v>
      </c>
      <c r="G280" s="86">
        <v>280000</v>
      </c>
      <c r="H280" s="136">
        <v>136493</v>
      </c>
      <c r="I280" s="83">
        <f t="shared" si="13"/>
        <v>143507</v>
      </c>
    </row>
    <row r="281" spans="1:9" s="144" customFormat="1" ht="28.5" customHeight="1" hidden="1">
      <c r="A281" s="183"/>
      <c r="B281" s="135" t="s">
        <v>238</v>
      </c>
      <c r="C281" s="135" t="s">
        <v>319</v>
      </c>
      <c r="D281" s="135" t="s">
        <v>80</v>
      </c>
      <c r="E281" s="135" t="s">
        <v>451</v>
      </c>
      <c r="F281" s="135" t="s">
        <v>179</v>
      </c>
      <c r="G281" s="86"/>
      <c r="H281" s="136"/>
      <c r="I281" s="83">
        <f t="shared" si="13"/>
        <v>0</v>
      </c>
    </row>
    <row r="282" spans="1:9" s="144" customFormat="1" ht="28.5" customHeight="1">
      <c r="A282" s="183" t="s">
        <v>534</v>
      </c>
      <c r="B282" s="135" t="s">
        <v>238</v>
      </c>
      <c r="C282" s="135" t="s">
        <v>319</v>
      </c>
      <c r="D282" s="135" t="s">
        <v>80</v>
      </c>
      <c r="E282" s="135" t="s">
        <v>451</v>
      </c>
      <c r="F282" s="135" t="s">
        <v>179</v>
      </c>
      <c r="G282" s="86">
        <v>30000</v>
      </c>
      <c r="H282" s="136">
        <v>10289</v>
      </c>
      <c r="I282" s="83">
        <f t="shared" si="13"/>
        <v>19711</v>
      </c>
    </row>
    <row r="283" spans="1:9" s="144" customFormat="1" ht="28.5" customHeight="1">
      <c r="A283" s="183" t="s">
        <v>482</v>
      </c>
      <c r="B283" s="135" t="s">
        <v>238</v>
      </c>
      <c r="C283" s="135" t="s">
        <v>319</v>
      </c>
      <c r="D283" s="135" t="s">
        <v>80</v>
      </c>
      <c r="E283" s="135" t="s">
        <v>12</v>
      </c>
      <c r="F283" s="135" t="s">
        <v>163</v>
      </c>
      <c r="G283" s="86">
        <v>8500</v>
      </c>
      <c r="H283" s="136">
        <v>4250</v>
      </c>
      <c r="I283" s="83">
        <f t="shared" si="13"/>
        <v>4250</v>
      </c>
    </row>
    <row r="284" spans="1:9" s="144" customFormat="1" ht="28.5" customHeight="1">
      <c r="A284" s="132" t="s">
        <v>483</v>
      </c>
      <c r="B284" s="44" t="s">
        <v>440</v>
      </c>
      <c r="C284" s="44" t="s">
        <v>319</v>
      </c>
      <c r="D284" s="44" t="s">
        <v>80</v>
      </c>
      <c r="E284" s="44" t="s">
        <v>54</v>
      </c>
      <c r="F284" s="44" t="s">
        <v>163</v>
      </c>
      <c r="G284" s="86">
        <v>100000</v>
      </c>
      <c r="H284" s="136">
        <v>56435</v>
      </c>
      <c r="I284" s="83">
        <f t="shared" si="13"/>
        <v>43565</v>
      </c>
    </row>
    <row r="285" spans="1:9" s="144" customFormat="1" ht="28.5" customHeight="1" hidden="1">
      <c r="A285" s="132"/>
      <c r="B285" s="44" t="s">
        <v>440</v>
      </c>
      <c r="C285" s="44" t="s">
        <v>319</v>
      </c>
      <c r="D285" s="44" t="s">
        <v>80</v>
      </c>
      <c r="E285" s="44" t="s">
        <v>448</v>
      </c>
      <c r="F285" s="44" t="s">
        <v>195</v>
      </c>
      <c r="G285" s="86"/>
      <c r="H285" s="136"/>
      <c r="I285" s="83"/>
    </row>
    <row r="286" spans="1:9" s="144" customFormat="1" ht="28.5" customHeight="1" hidden="1">
      <c r="A286" s="132"/>
      <c r="B286" s="44" t="s">
        <v>440</v>
      </c>
      <c r="C286" s="44" t="s">
        <v>319</v>
      </c>
      <c r="D286" s="44" t="s">
        <v>80</v>
      </c>
      <c r="E286" s="44" t="s">
        <v>449</v>
      </c>
      <c r="F286" s="44" t="s">
        <v>192</v>
      </c>
      <c r="G286" s="86"/>
      <c r="H286" s="136"/>
      <c r="I286" s="83"/>
    </row>
    <row r="287" spans="1:9" s="144" customFormat="1" ht="28.5" customHeight="1">
      <c r="A287" s="184" t="s">
        <v>304</v>
      </c>
      <c r="B287" s="185" t="s">
        <v>238</v>
      </c>
      <c r="C287" s="185" t="s">
        <v>319</v>
      </c>
      <c r="D287" s="185" t="s">
        <v>287</v>
      </c>
      <c r="E287" s="185"/>
      <c r="F287" s="185"/>
      <c r="G287" s="154">
        <f>G295+G294+G291+G293+G288+G292+G289+G290</f>
        <v>856980.3700000001</v>
      </c>
      <c r="H287" s="154">
        <f>H295+H294+H291+H293+H288+H292+H289+H290</f>
        <v>595424.56</v>
      </c>
      <c r="I287" s="154">
        <f>I295+I294+I291+I293+I288+I292+I289+I290</f>
        <v>261555.80999999997</v>
      </c>
    </row>
    <row r="288" spans="1:9" s="144" customFormat="1" ht="28.5" customHeight="1">
      <c r="A288" s="183" t="s">
        <v>518</v>
      </c>
      <c r="B288" s="44" t="s">
        <v>238</v>
      </c>
      <c r="C288" s="44" t="s">
        <v>319</v>
      </c>
      <c r="D288" s="44" t="s">
        <v>125</v>
      </c>
      <c r="E288" s="44" t="s">
        <v>26</v>
      </c>
      <c r="F288" s="44"/>
      <c r="G288" s="136">
        <v>38624.28</v>
      </c>
      <c r="H288" s="136">
        <v>23908.72</v>
      </c>
      <c r="I288" s="136">
        <f aca="true" t="shared" si="14" ref="I288:I294">G288-H288</f>
        <v>14715.559999999998</v>
      </c>
    </row>
    <row r="289" spans="1:9" s="144" customFormat="1" ht="28.5" customHeight="1" hidden="1">
      <c r="A289" s="183" t="s">
        <v>531</v>
      </c>
      <c r="B289" s="44" t="s">
        <v>238</v>
      </c>
      <c r="C289" s="44" t="s">
        <v>319</v>
      </c>
      <c r="D289" s="44" t="s">
        <v>208</v>
      </c>
      <c r="E289" s="44" t="s">
        <v>28</v>
      </c>
      <c r="F289" s="44" t="s">
        <v>179</v>
      </c>
      <c r="G289" s="136">
        <f>19665-19665</f>
        <v>0</v>
      </c>
      <c r="H289" s="136"/>
      <c r="I289" s="136">
        <f t="shared" si="14"/>
        <v>0</v>
      </c>
    </row>
    <row r="290" spans="1:9" s="144" customFormat="1" ht="28.5" customHeight="1">
      <c r="A290" s="183" t="s">
        <v>622</v>
      </c>
      <c r="B290" s="44" t="s">
        <v>238</v>
      </c>
      <c r="C290" s="44" t="s">
        <v>319</v>
      </c>
      <c r="D290" s="44" t="s">
        <v>125</v>
      </c>
      <c r="E290" s="44" t="s">
        <v>43</v>
      </c>
      <c r="F290" s="44" t="s">
        <v>186</v>
      </c>
      <c r="G290" s="136">
        <v>33601.43</v>
      </c>
      <c r="H290" s="136">
        <v>33601.43</v>
      </c>
      <c r="I290" s="136">
        <f t="shared" si="14"/>
        <v>0</v>
      </c>
    </row>
    <row r="291" spans="1:9" s="144" customFormat="1" ht="28.5" customHeight="1">
      <c r="A291" s="132" t="s">
        <v>517</v>
      </c>
      <c r="B291" s="44" t="s">
        <v>238</v>
      </c>
      <c r="C291" s="44" t="s">
        <v>319</v>
      </c>
      <c r="D291" s="44" t="s">
        <v>125</v>
      </c>
      <c r="E291" s="44" t="s">
        <v>54</v>
      </c>
      <c r="F291" s="44" t="s">
        <v>189</v>
      </c>
      <c r="G291" s="136">
        <f>87860-17000-19971.3</f>
        <v>50888.7</v>
      </c>
      <c r="H291" s="136">
        <v>32877.46</v>
      </c>
      <c r="I291" s="136">
        <f t="shared" si="14"/>
        <v>18011.239999999998</v>
      </c>
    </row>
    <row r="292" spans="1:9" s="144" customFormat="1" ht="28.5" customHeight="1">
      <c r="A292" s="132" t="s">
        <v>516</v>
      </c>
      <c r="B292" s="44" t="s">
        <v>238</v>
      </c>
      <c r="C292" s="44" t="s">
        <v>319</v>
      </c>
      <c r="D292" s="44" t="s">
        <v>125</v>
      </c>
      <c r="E292" s="44" t="s">
        <v>54</v>
      </c>
      <c r="F292" s="44" t="s">
        <v>190</v>
      </c>
      <c r="G292" s="136">
        <v>22242.5</v>
      </c>
      <c r="H292" s="136">
        <v>22242.5</v>
      </c>
      <c r="I292" s="136">
        <f t="shared" si="14"/>
        <v>0</v>
      </c>
    </row>
    <row r="293" spans="1:9" s="144" customFormat="1" ht="28.5" customHeight="1" hidden="1">
      <c r="A293" s="132" t="s">
        <v>200</v>
      </c>
      <c r="B293" s="44" t="s">
        <v>238</v>
      </c>
      <c r="C293" s="44" t="s">
        <v>319</v>
      </c>
      <c r="D293" s="44" t="s">
        <v>125</v>
      </c>
      <c r="E293" s="44" t="s">
        <v>70</v>
      </c>
      <c r="F293" s="44" t="s">
        <v>193</v>
      </c>
      <c r="G293" s="136"/>
      <c r="H293" s="136"/>
      <c r="I293" s="136">
        <f t="shared" si="14"/>
        <v>0</v>
      </c>
    </row>
    <row r="294" spans="1:9" s="144" customFormat="1" ht="28.5" customHeight="1">
      <c r="A294" s="132" t="s">
        <v>247</v>
      </c>
      <c r="B294" s="44" t="s">
        <v>238</v>
      </c>
      <c r="C294" s="44" t="s">
        <v>319</v>
      </c>
      <c r="D294" s="44" t="s">
        <v>125</v>
      </c>
      <c r="E294" s="44" t="s">
        <v>448</v>
      </c>
      <c r="F294" s="44" t="s">
        <v>195</v>
      </c>
      <c r="G294" s="136">
        <f>130000-20000</f>
        <v>110000</v>
      </c>
      <c r="H294" s="86">
        <v>86304.44</v>
      </c>
      <c r="I294" s="136">
        <f t="shared" si="14"/>
        <v>23695.559999999998</v>
      </c>
    </row>
    <row r="295" spans="1:9" s="144" customFormat="1" ht="28.5" customHeight="1">
      <c r="A295" s="184" t="s">
        <v>294</v>
      </c>
      <c r="B295" s="185" t="s">
        <v>238</v>
      </c>
      <c r="C295" s="185" t="s">
        <v>319</v>
      </c>
      <c r="D295" s="185" t="s">
        <v>208</v>
      </c>
      <c r="E295" s="185"/>
      <c r="F295" s="135"/>
      <c r="G295" s="154">
        <f>G297+G304+G308+G303+G307+G305+G296+G306+G298+G299+G300+G302+G301</f>
        <v>601623.4600000001</v>
      </c>
      <c r="H295" s="154">
        <f>H297+H304+H308+H303+H307+H305+H296+H306+H298+H299+H300+H302+H301</f>
        <v>396490.01</v>
      </c>
      <c r="I295" s="154">
        <f>I297+I304+I308+I303+I307+I305+I296+I306+I298+I299+I300+I302+I301</f>
        <v>205133.44999999998</v>
      </c>
    </row>
    <row r="296" spans="1:9" s="144" customFormat="1" ht="28.5" customHeight="1" hidden="1">
      <c r="A296" s="183" t="s">
        <v>493</v>
      </c>
      <c r="B296" s="44" t="s">
        <v>238</v>
      </c>
      <c r="C296" s="44" t="s">
        <v>319</v>
      </c>
      <c r="D296" s="44" t="s">
        <v>208</v>
      </c>
      <c r="E296" s="44" t="s">
        <v>43</v>
      </c>
      <c r="F296" s="44" t="s">
        <v>186</v>
      </c>
      <c r="G296" s="136">
        <v>0</v>
      </c>
      <c r="H296" s="136"/>
      <c r="I296" s="83">
        <f aca="true" t="shared" si="15" ref="I296:I304">G296-H296</f>
        <v>0</v>
      </c>
    </row>
    <row r="297" spans="1:9" s="9" customFormat="1" ht="28.5" customHeight="1" hidden="1">
      <c r="A297" s="132" t="s">
        <v>241</v>
      </c>
      <c r="B297" s="44" t="s">
        <v>238</v>
      </c>
      <c r="C297" s="44" t="s">
        <v>319</v>
      </c>
      <c r="D297" s="44" t="s">
        <v>208</v>
      </c>
      <c r="E297" s="44" t="s">
        <v>54</v>
      </c>
      <c r="F297" s="44" t="s">
        <v>163</v>
      </c>
      <c r="G297" s="86"/>
      <c r="H297" s="86"/>
      <c r="I297" s="83">
        <f t="shared" si="15"/>
        <v>0</v>
      </c>
    </row>
    <row r="298" spans="1:9" s="9" customFormat="1" ht="28.5" customHeight="1">
      <c r="A298" s="132" t="s">
        <v>594</v>
      </c>
      <c r="B298" s="135" t="s">
        <v>238</v>
      </c>
      <c r="C298" s="135" t="s">
        <v>319</v>
      </c>
      <c r="D298" s="135" t="s">
        <v>523</v>
      </c>
      <c r="E298" s="44" t="s">
        <v>33</v>
      </c>
      <c r="F298" s="44" t="s">
        <v>209</v>
      </c>
      <c r="G298" s="86">
        <f>202735.97-3783.5</f>
        <v>198952.47</v>
      </c>
      <c r="H298" s="86">
        <v>111240.92</v>
      </c>
      <c r="I298" s="83">
        <f t="shared" si="15"/>
        <v>87711.55</v>
      </c>
    </row>
    <row r="299" spans="1:9" s="9" customFormat="1" ht="28.5" customHeight="1">
      <c r="A299" s="132" t="s">
        <v>495</v>
      </c>
      <c r="B299" s="135" t="s">
        <v>238</v>
      </c>
      <c r="C299" s="135" t="s">
        <v>319</v>
      </c>
      <c r="D299" s="135" t="s">
        <v>523</v>
      </c>
      <c r="E299" s="44" t="s">
        <v>33</v>
      </c>
      <c r="F299" s="44" t="s">
        <v>180</v>
      </c>
      <c r="G299" s="86">
        <v>123120</v>
      </c>
      <c r="H299" s="86">
        <v>48054.3</v>
      </c>
      <c r="I299" s="83">
        <f t="shared" si="15"/>
        <v>75065.7</v>
      </c>
    </row>
    <row r="300" spans="1:9" s="9" customFormat="1" ht="28.5" customHeight="1">
      <c r="A300" s="132" t="s">
        <v>595</v>
      </c>
      <c r="B300" s="135" t="s">
        <v>238</v>
      </c>
      <c r="C300" s="135" t="s">
        <v>319</v>
      </c>
      <c r="D300" s="135" t="s">
        <v>208</v>
      </c>
      <c r="E300" s="44" t="s">
        <v>33</v>
      </c>
      <c r="F300" s="44" t="s">
        <v>181</v>
      </c>
      <c r="G300" s="86">
        <v>1871.52</v>
      </c>
      <c r="H300" s="86">
        <v>1174.28</v>
      </c>
      <c r="I300" s="83">
        <f t="shared" si="15"/>
        <v>697.24</v>
      </c>
    </row>
    <row r="301" spans="1:9" s="9" customFormat="1" ht="28.5" customHeight="1">
      <c r="A301" s="132" t="s">
        <v>607</v>
      </c>
      <c r="B301" s="135" t="s">
        <v>238</v>
      </c>
      <c r="C301" s="135" t="s">
        <v>319</v>
      </c>
      <c r="D301" s="135" t="s">
        <v>523</v>
      </c>
      <c r="E301" s="44" t="s">
        <v>33</v>
      </c>
      <c r="F301" s="44" t="s">
        <v>181</v>
      </c>
      <c r="G301" s="86">
        <v>3783.5</v>
      </c>
      <c r="H301" s="86">
        <v>1908.42</v>
      </c>
      <c r="I301" s="83">
        <f t="shared" si="15"/>
        <v>1875.08</v>
      </c>
    </row>
    <row r="302" spans="1:9" s="9" customFormat="1" ht="28.5" customHeight="1">
      <c r="A302" s="132" t="s">
        <v>596</v>
      </c>
      <c r="B302" s="135" t="s">
        <v>238</v>
      </c>
      <c r="C302" s="135" t="s">
        <v>319</v>
      </c>
      <c r="D302" s="135" t="s">
        <v>208</v>
      </c>
      <c r="E302" s="44" t="s">
        <v>33</v>
      </c>
      <c r="F302" s="44" t="s">
        <v>182</v>
      </c>
      <c r="G302" s="86">
        <v>2006.52</v>
      </c>
      <c r="H302" s="86">
        <v>1199.96</v>
      </c>
      <c r="I302" s="83">
        <f t="shared" si="15"/>
        <v>806.56</v>
      </c>
    </row>
    <row r="303" spans="1:9" s="9" customFormat="1" ht="28.5" customHeight="1" hidden="1">
      <c r="A303" s="284"/>
      <c r="B303" s="44" t="s">
        <v>238</v>
      </c>
      <c r="C303" s="44" t="s">
        <v>319</v>
      </c>
      <c r="D303" s="44" t="s">
        <v>208</v>
      </c>
      <c r="E303" s="44" t="s">
        <v>54</v>
      </c>
      <c r="F303" s="44" t="s">
        <v>190</v>
      </c>
      <c r="G303" s="86">
        <f>9000-9000</f>
        <v>0</v>
      </c>
      <c r="H303" s="86"/>
      <c r="I303" s="83">
        <f t="shared" si="15"/>
        <v>0</v>
      </c>
    </row>
    <row r="304" spans="1:9" s="9" customFormat="1" ht="28.5" customHeight="1">
      <c r="A304" s="132" t="s">
        <v>200</v>
      </c>
      <c r="B304" s="44" t="s">
        <v>440</v>
      </c>
      <c r="C304" s="44" t="s">
        <v>319</v>
      </c>
      <c r="D304" s="44" t="s">
        <v>208</v>
      </c>
      <c r="E304" s="44" t="s">
        <v>70</v>
      </c>
      <c r="F304" s="44" t="s">
        <v>193</v>
      </c>
      <c r="G304" s="86">
        <f>113300+84662.08-33601.43-18000-2271.2</f>
        <v>144089.45</v>
      </c>
      <c r="H304" s="86">
        <v>130000</v>
      </c>
      <c r="I304" s="83">
        <f t="shared" si="15"/>
        <v>14089.450000000012</v>
      </c>
    </row>
    <row r="305" spans="1:9" s="9" customFormat="1" ht="28.5" customHeight="1">
      <c r="A305" s="132" t="s">
        <v>430</v>
      </c>
      <c r="B305" s="44" t="s">
        <v>440</v>
      </c>
      <c r="C305" s="44" t="s">
        <v>319</v>
      </c>
      <c r="D305" s="44" t="s">
        <v>208</v>
      </c>
      <c r="E305" s="44" t="s">
        <v>450</v>
      </c>
      <c r="F305" s="44" t="s">
        <v>226</v>
      </c>
      <c r="G305" s="86">
        <f>4000-4000</f>
        <v>0</v>
      </c>
      <c r="H305" s="86"/>
      <c r="I305" s="83"/>
    </row>
    <row r="306" spans="1:9" s="9" customFormat="1" ht="28.5" customHeight="1" hidden="1">
      <c r="A306" s="132"/>
      <c r="B306" s="44" t="s">
        <v>440</v>
      </c>
      <c r="C306" s="44" t="s">
        <v>319</v>
      </c>
      <c r="D306" s="44" t="s">
        <v>208</v>
      </c>
      <c r="E306" s="44" t="s">
        <v>462</v>
      </c>
      <c r="F306" s="44" t="s">
        <v>261</v>
      </c>
      <c r="G306" s="86">
        <v>0</v>
      </c>
      <c r="H306" s="86">
        <v>0</v>
      </c>
      <c r="I306" s="83">
        <f aca="true" t="shared" si="16" ref="I306:I314">G306-H306</f>
        <v>0</v>
      </c>
    </row>
    <row r="307" spans="1:9" s="9" customFormat="1" ht="28.5" customHeight="1">
      <c r="A307" s="132" t="s">
        <v>247</v>
      </c>
      <c r="B307" s="44" t="s">
        <v>238</v>
      </c>
      <c r="C307" s="44" t="s">
        <v>319</v>
      </c>
      <c r="D307" s="44" t="s">
        <v>208</v>
      </c>
      <c r="E307" s="44" t="s">
        <v>448</v>
      </c>
      <c r="F307" s="44" t="s">
        <v>195</v>
      </c>
      <c r="G307" s="86">
        <f>109800+18000-9000+9000</f>
        <v>127800</v>
      </c>
      <c r="H307" s="86">
        <v>102912.13</v>
      </c>
      <c r="I307" s="83">
        <f t="shared" si="16"/>
        <v>24887.869999999995</v>
      </c>
    </row>
    <row r="308" spans="1:9" s="9" customFormat="1" ht="28.5" customHeight="1">
      <c r="A308" s="132" t="s">
        <v>262</v>
      </c>
      <c r="B308" s="44" t="s">
        <v>440</v>
      </c>
      <c r="C308" s="44" t="s">
        <v>319</v>
      </c>
      <c r="D308" s="44" t="s">
        <v>208</v>
      </c>
      <c r="E308" s="44" t="s">
        <v>449</v>
      </c>
      <c r="F308" s="44" t="s">
        <v>192</v>
      </c>
      <c r="G308" s="86">
        <v>0</v>
      </c>
      <c r="H308" s="86"/>
      <c r="I308" s="83">
        <f t="shared" si="16"/>
        <v>0</v>
      </c>
    </row>
    <row r="309" spans="1:9" s="9" customFormat="1" ht="28.5" customHeight="1" hidden="1">
      <c r="A309" s="132" t="s">
        <v>529</v>
      </c>
      <c r="B309" s="44" t="s">
        <v>440</v>
      </c>
      <c r="C309" s="44" t="s">
        <v>319</v>
      </c>
      <c r="D309" s="44" t="s">
        <v>228</v>
      </c>
      <c r="E309" s="44" t="s">
        <v>527</v>
      </c>
      <c r="F309" s="44" t="s">
        <v>218</v>
      </c>
      <c r="G309" s="86"/>
      <c r="H309" s="86"/>
      <c r="I309" s="83">
        <f t="shared" si="16"/>
        <v>0</v>
      </c>
    </row>
    <row r="310" spans="1:9" s="9" customFormat="1" ht="28.5" customHeight="1">
      <c r="A310" s="304" t="s">
        <v>521</v>
      </c>
      <c r="B310" s="44" t="s">
        <v>238</v>
      </c>
      <c r="C310" s="314" t="s">
        <v>522</v>
      </c>
      <c r="D310" s="315">
        <v>121</v>
      </c>
      <c r="E310" s="316">
        <v>211</v>
      </c>
      <c r="F310" s="44"/>
      <c r="G310" s="313">
        <v>2220394.5</v>
      </c>
      <c r="H310" s="311">
        <v>1233617.4</v>
      </c>
      <c r="I310" s="312">
        <f t="shared" si="16"/>
        <v>986777.1000000001</v>
      </c>
    </row>
    <row r="311" spans="1:9" s="9" customFormat="1" ht="28.5" customHeight="1">
      <c r="A311" s="304"/>
      <c r="B311" s="44" t="s">
        <v>238</v>
      </c>
      <c r="C311" s="314" t="s">
        <v>522</v>
      </c>
      <c r="D311" s="315">
        <v>121</v>
      </c>
      <c r="E311" s="316">
        <v>266</v>
      </c>
      <c r="F311" s="44"/>
      <c r="G311" s="313">
        <v>15000</v>
      </c>
      <c r="H311" s="311">
        <v>10241.16</v>
      </c>
      <c r="I311" s="312">
        <f t="shared" si="16"/>
        <v>4758.84</v>
      </c>
    </row>
    <row r="312" spans="1:9" s="9" customFormat="1" ht="28.5" customHeight="1">
      <c r="A312" s="304"/>
      <c r="B312" s="44" t="s">
        <v>238</v>
      </c>
      <c r="C312" s="314" t="s">
        <v>522</v>
      </c>
      <c r="D312" s="315">
        <v>122</v>
      </c>
      <c r="E312" s="316">
        <v>212</v>
      </c>
      <c r="F312" s="44" t="s">
        <v>163</v>
      </c>
      <c r="G312" s="313">
        <v>27500</v>
      </c>
      <c r="H312" s="311">
        <v>13250</v>
      </c>
      <c r="I312" s="312">
        <f t="shared" si="16"/>
        <v>14250</v>
      </c>
    </row>
    <row r="313" spans="1:9" s="9" customFormat="1" ht="28.5" customHeight="1">
      <c r="A313" s="304" t="s">
        <v>540</v>
      </c>
      <c r="B313" s="44" t="s">
        <v>238</v>
      </c>
      <c r="C313" s="314" t="s">
        <v>522</v>
      </c>
      <c r="D313" s="315">
        <v>129</v>
      </c>
      <c r="E313" s="316">
        <v>213</v>
      </c>
      <c r="F313" s="44"/>
      <c r="G313" s="313">
        <v>680277</v>
      </c>
      <c r="H313" s="311">
        <v>339659.14</v>
      </c>
      <c r="I313" s="312">
        <f t="shared" si="16"/>
        <v>340617.86</v>
      </c>
    </row>
    <row r="314" spans="1:9" s="9" customFormat="1" ht="17.25" customHeight="1" hidden="1">
      <c r="A314" s="304" t="s">
        <v>530</v>
      </c>
      <c r="B314" s="44" t="s">
        <v>238</v>
      </c>
      <c r="C314" s="314" t="s">
        <v>522</v>
      </c>
      <c r="D314" s="315">
        <v>122</v>
      </c>
      <c r="E314" s="316">
        <v>212</v>
      </c>
      <c r="F314" s="44" t="s">
        <v>163</v>
      </c>
      <c r="G314" s="313"/>
      <c r="H314" s="311"/>
      <c r="I314" s="312">
        <f t="shared" si="16"/>
        <v>0</v>
      </c>
    </row>
    <row r="315" spans="1:9" s="9" customFormat="1" ht="39.75" customHeight="1">
      <c r="A315" s="49" t="s">
        <v>126</v>
      </c>
      <c r="B315" s="73" t="s">
        <v>127</v>
      </c>
      <c r="C315" s="73"/>
      <c r="D315" s="73"/>
      <c r="E315" s="73"/>
      <c r="F315" s="73"/>
      <c r="G315" s="93">
        <f>G317+G328+G321</f>
        <v>1717910.31</v>
      </c>
      <c r="H315" s="93">
        <f>H317+H328+H321</f>
        <v>1112361.3800000001</v>
      </c>
      <c r="I315" s="93">
        <f>I317+I328+I321</f>
        <v>605548.93</v>
      </c>
    </row>
    <row r="316" spans="1:9" s="100" customFormat="1" ht="39.75" customHeight="1" hidden="1">
      <c r="A316" s="125" t="s">
        <v>241</v>
      </c>
      <c r="B316" s="126" t="s">
        <v>242</v>
      </c>
      <c r="C316" s="126"/>
      <c r="D316" s="126"/>
      <c r="E316" s="126" t="s">
        <v>54</v>
      </c>
      <c r="F316" s="126" t="s">
        <v>243</v>
      </c>
      <c r="G316" s="99"/>
      <c r="H316" s="99"/>
      <c r="I316" s="99"/>
    </row>
    <row r="317" spans="1:9" s="8" customFormat="1" ht="18.75" customHeight="1">
      <c r="A317" s="104" t="s">
        <v>232</v>
      </c>
      <c r="B317" s="40"/>
      <c r="C317" s="40"/>
      <c r="D317" s="40"/>
      <c r="E317" s="40"/>
      <c r="F317" s="40"/>
      <c r="G317" s="84">
        <f aca="true" t="shared" si="17" ref="G317:I318">G318</f>
        <v>154500</v>
      </c>
      <c r="H317" s="84">
        <f t="shared" si="17"/>
        <v>103000</v>
      </c>
      <c r="I317" s="84">
        <f t="shared" si="17"/>
        <v>51500</v>
      </c>
    </row>
    <row r="318" spans="1:9" s="8" customFormat="1" ht="39.75" customHeight="1">
      <c r="A318" s="101" t="s">
        <v>320</v>
      </c>
      <c r="B318" s="40" t="s">
        <v>242</v>
      </c>
      <c r="C318" s="40" t="s">
        <v>321</v>
      </c>
      <c r="D318" s="40"/>
      <c r="E318" s="40"/>
      <c r="F318" s="40"/>
      <c r="G318" s="90">
        <f t="shared" si="17"/>
        <v>154500</v>
      </c>
      <c r="H318" s="90">
        <f t="shared" si="17"/>
        <v>103000</v>
      </c>
      <c r="I318" s="90">
        <f t="shared" si="17"/>
        <v>51500</v>
      </c>
    </row>
    <row r="319" spans="1:9" s="8" customFormat="1" ht="39.75" customHeight="1">
      <c r="A319" s="132" t="s">
        <v>322</v>
      </c>
      <c r="B319" s="44" t="s">
        <v>242</v>
      </c>
      <c r="C319" s="44" t="s">
        <v>321</v>
      </c>
      <c r="D319" s="44" t="s">
        <v>208</v>
      </c>
      <c r="E319" s="44" t="s">
        <v>54</v>
      </c>
      <c r="F319" s="44" t="s">
        <v>190</v>
      </c>
      <c r="G319" s="246">
        <f>47000+107500</f>
        <v>154500</v>
      </c>
      <c r="H319" s="86">
        <v>103000</v>
      </c>
      <c r="I319" s="83">
        <f>G319-H319</f>
        <v>51500</v>
      </c>
    </row>
    <row r="320" spans="1:9" s="9" customFormat="1" ht="23.25" customHeight="1">
      <c r="A320" s="103" t="s">
        <v>231</v>
      </c>
      <c r="B320" s="105"/>
      <c r="C320" s="105"/>
      <c r="D320" s="105"/>
      <c r="E320" s="105"/>
      <c r="F320" s="106"/>
      <c r="G320" s="71"/>
      <c r="H320" s="71"/>
      <c r="I320" s="71"/>
    </row>
    <row r="321" spans="1:9" s="9" customFormat="1" ht="59.25" customHeight="1">
      <c r="A321" s="322" t="s">
        <v>555</v>
      </c>
      <c r="B321" s="260" t="s">
        <v>664</v>
      </c>
      <c r="C321" s="366"/>
      <c r="D321" s="366"/>
      <c r="E321" s="366"/>
      <c r="F321" s="366"/>
      <c r="G321" s="261">
        <f>G322+G327+G326+G323+G324+G325</f>
        <v>426282.85000000003</v>
      </c>
      <c r="H321" s="261">
        <f>H322+H327+H326+H323+H324+H325</f>
        <v>311176.18000000005</v>
      </c>
      <c r="I321" s="261">
        <f>I322+I327+I326+I323+I324+I325</f>
        <v>115106.67</v>
      </c>
    </row>
    <row r="322" spans="1:9" s="9" customFormat="1" ht="39.75" customHeight="1">
      <c r="A322" s="29" t="s">
        <v>621</v>
      </c>
      <c r="B322" s="25" t="s">
        <v>664</v>
      </c>
      <c r="C322" s="135" t="s">
        <v>556</v>
      </c>
      <c r="D322" s="135" t="s">
        <v>208</v>
      </c>
      <c r="E322" s="135" t="s">
        <v>54</v>
      </c>
      <c r="F322" s="135" t="s">
        <v>190</v>
      </c>
      <c r="G322" s="83">
        <f>121800-16800</f>
        <v>105000</v>
      </c>
      <c r="H322" s="83"/>
      <c r="I322" s="86">
        <f aca="true" t="shared" si="18" ref="I322:I327">G322-H322</f>
        <v>105000</v>
      </c>
    </row>
    <row r="323" spans="1:9" s="9" customFormat="1" ht="31.5" customHeight="1">
      <c r="A323" s="29" t="s">
        <v>730</v>
      </c>
      <c r="B323" s="25" t="s">
        <v>664</v>
      </c>
      <c r="C323" s="135" t="s">
        <v>404</v>
      </c>
      <c r="D323" s="135" t="s">
        <v>208</v>
      </c>
      <c r="E323" s="135" t="s">
        <v>70</v>
      </c>
      <c r="F323" s="381" t="s">
        <v>568</v>
      </c>
      <c r="G323" s="369">
        <v>244696.67</v>
      </c>
      <c r="H323" s="369">
        <v>244696.67</v>
      </c>
      <c r="I323" s="86">
        <f t="shared" si="18"/>
        <v>0</v>
      </c>
    </row>
    <row r="324" spans="1:9" s="9" customFormat="1" ht="33.75" customHeight="1">
      <c r="A324" s="29" t="s">
        <v>731</v>
      </c>
      <c r="B324" s="25" t="s">
        <v>664</v>
      </c>
      <c r="C324" s="135" t="s">
        <v>404</v>
      </c>
      <c r="D324" s="135" t="s">
        <v>208</v>
      </c>
      <c r="E324" s="135" t="s">
        <v>70</v>
      </c>
      <c r="F324" s="381" t="s">
        <v>193</v>
      </c>
      <c r="G324" s="369">
        <v>50000</v>
      </c>
      <c r="H324" s="369">
        <v>45893.33</v>
      </c>
      <c r="I324" s="86">
        <f t="shared" si="18"/>
        <v>4106.669999999998</v>
      </c>
    </row>
    <row r="325" spans="1:9" s="9" customFormat="1" ht="21.75" customHeight="1">
      <c r="A325" s="29" t="s">
        <v>733</v>
      </c>
      <c r="B325" s="25" t="s">
        <v>664</v>
      </c>
      <c r="C325" s="135" t="s">
        <v>404</v>
      </c>
      <c r="D325" s="135" t="s">
        <v>208</v>
      </c>
      <c r="E325" s="135" t="s">
        <v>461</v>
      </c>
      <c r="F325" s="381" t="s">
        <v>446</v>
      </c>
      <c r="G325" s="369">
        <v>908.4</v>
      </c>
      <c r="H325" s="369">
        <v>908.4</v>
      </c>
      <c r="I325" s="86">
        <f t="shared" si="18"/>
        <v>0</v>
      </c>
    </row>
    <row r="326" spans="1:9" s="9" customFormat="1" ht="22.5" customHeight="1">
      <c r="A326" s="187" t="s">
        <v>557</v>
      </c>
      <c r="B326" s="380" t="s">
        <v>664</v>
      </c>
      <c r="C326" s="135" t="s">
        <v>404</v>
      </c>
      <c r="D326" s="381" t="s">
        <v>125</v>
      </c>
      <c r="E326" s="381" t="s">
        <v>450</v>
      </c>
      <c r="F326" s="381" t="s">
        <v>226</v>
      </c>
      <c r="G326" s="369">
        <v>18387.78</v>
      </c>
      <c r="H326" s="369">
        <v>18387.78</v>
      </c>
      <c r="I326" s="86">
        <f t="shared" si="18"/>
        <v>0</v>
      </c>
    </row>
    <row r="327" spans="1:9" s="9" customFormat="1" ht="27" customHeight="1">
      <c r="A327" s="383" t="s">
        <v>718</v>
      </c>
      <c r="B327" s="380" t="s">
        <v>664</v>
      </c>
      <c r="C327" s="135" t="s">
        <v>404</v>
      </c>
      <c r="D327" s="381" t="s">
        <v>208</v>
      </c>
      <c r="E327" s="381" t="s">
        <v>448</v>
      </c>
      <c r="F327" s="381" t="s">
        <v>195</v>
      </c>
      <c r="G327" s="369">
        <f>1290+6000</f>
        <v>7290</v>
      </c>
      <c r="H327" s="369">
        <v>1290</v>
      </c>
      <c r="I327" s="86">
        <f t="shared" si="18"/>
        <v>6000</v>
      </c>
    </row>
    <row r="328" spans="1:9" s="9" customFormat="1" ht="62.25" customHeight="1">
      <c r="A328" s="322" t="s">
        <v>555</v>
      </c>
      <c r="B328" s="364" t="s">
        <v>558</v>
      </c>
      <c r="C328" s="364"/>
      <c r="D328" s="364"/>
      <c r="E328" s="364"/>
      <c r="F328" s="364"/>
      <c r="G328" s="365">
        <f>G349+G350+G351+G352+G353+G354+G355+G348+G356+G357</f>
        <v>1137127.46</v>
      </c>
      <c r="H328" s="365">
        <f>H349+H350+H351+H352+H353+H354+H355+H348+H356+H357</f>
        <v>698185.2000000001</v>
      </c>
      <c r="I328" s="365">
        <f>I349+I350+I351+I352+I353+I354+I355+I348+I356+I357</f>
        <v>438942.26</v>
      </c>
    </row>
    <row r="329" spans="1:9" s="100" customFormat="1" ht="39.75" customHeight="1" hidden="1">
      <c r="A329" s="129" t="s">
        <v>248</v>
      </c>
      <c r="B329" s="128" t="s">
        <v>128</v>
      </c>
      <c r="C329" s="128"/>
      <c r="D329" s="128" t="s">
        <v>208</v>
      </c>
      <c r="E329" s="128" t="s">
        <v>28</v>
      </c>
      <c r="F329" s="128" t="s">
        <v>179</v>
      </c>
      <c r="G329" s="98"/>
      <c r="H329" s="98"/>
      <c r="I329" s="98"/>
    </row>
    <row r="330" spans="1:9" s="100" customFormat="1" ht="39.75" customHeight="1" hidden="1">
      <c r="A330" s="129" t="s">
        <v>249</v>
      </c>
      <c r="B330" s="128" t="s">
        <v>128</v>
      </c>
      <c r="C330" s="128"/>
      <c r="D330" s="128" t="s">
        <v>208</v>
      </c>
      <c r="E330" s="128" t="s">
        <v>54</v>
      </c>
      <c r="F330" s="128" t="s">
        <v>190</v>
      </c>
      <c r="G330" s="98"/>
      <c r="H330" s="98"/>
      <c r="I330" s="98"/>
    </row>
    <row r="331" spans="1:9" s="100" customFormat="1" ht="39.75" customHeight="1" hidden="1">
      <c r="A331" s="129" t="s">
        <v>250</v>
      </c>
      <c r="B331" s="128" t="s">
        <v>128</v>
      </c>
      <c r="C331" s="128"/>
      <c r="D331" s="128" t="s">
        <v>208</v>
      </c>
      <c r="E331" s="128" t="s">
        <v>66</v>
      </c>
      <c r="F331" s="128" t="s">
        <v>192</v>
      </c>
      <c r="G331" s="98"/>
      <c r="H331" s="98"/>
      <c r="I331" s="98"/>
    </row>
    <row r="332" spans="1:9" s="100" customFormat="1" ht="39.75" customHeight="1" hidden="1">
      <c r="A332" s="129" t="s">
        <v>251</v>
      </c>
      <c r="B332" s="128" t="s">
        <v>128</v>
      </c>
      <c r="C332" s="128"/>
      <c r="D332" s="128" t="s">
        <v>208</v>
      </c>
      <c r="E332" s="128" t="s">
        <v>66</v>
      </c>
      <c r="F332" s="128" t="s">
        <v>196</v>
      </c>
      <c r="G332" s="98"/>
      <c r="H332" s="98"/>
      <c r="I332" s="98"/>
    </row>
    <row r="333" spans="1:9" s="100" customFormat="1" ht="39.75" customHeight="1" hidden="1">
      <c r="A333" s="129" t="s">
        <v>200</v>
      </c>
      <c r="B333" s="128" t="s">
        <v>128</v>
      </c>
      <c r="C333" s="128"/>
      <c r="D333" s="128" t="s">
        <v>208</v>
      </c>
      <c r="E333" s="128" t="s">
        <v>70</v>
      </c>
      <c r="F333" s="128" t="s">
        <v>193</v>
      </c>
      <c r="G333" s="98"/>
      <c r="H333" s="98"/>
      <c r="I333" s="98"/>
    </row>
    <row r="334" spans="1:9" s="100" customFormat="1" ht="39.75" customHeight="1" hidden="1">
      <c r="A334" s="129" t="s">
        <v>252</v>
      </c>
      <c r="B334" s="128" t="s">
        <v>128</v>
      </c>
      <c r="C334" s="128"/>
      <c r="D334" s="128" t="s">
        <v>208</v>
      </c>
      <c r="E334" s="128" t="s">
        <v>78</v>
      </c>
      <c r="F334" s="128" t="s">
        <v>226</v>
      </c>
      <c r="G334" s="98"/>
      <c r="H334" s="98"/>
      <c r="I334" s="98"/>
    </row>
    <row r="335" spans="1:9" s="100" customFormat="1" ht="39.75" customHeight="1" hidden="1">
      <c r="A335" s="129" t="s">
        <v>253</v>
      </c>
      <c r="B335" s="128" t="s">
        <v>128</v>
      </c>
      <c r="C335" s="128"/>
      <c r="D335" s="128" t="s">
        <v>208</v>
      </c>
      <c r="E335" s="128" t="s">
        <v>78</v>
      </c>
      <c r="F335" s="128" t="s">
        <v>195</v>
      </c>
      <c r="G335" s="98"/>
      <c r="H335" s="98"/>
      <c r="I335" s="98"/>
    </row>
    <row r="336" spans="1:9" s="144" customFormat="1" ht="39.75" customHeight="1" hidden="1">
      <c r="A336" s="187" t="s">
        <v>536</v>
      </c>
      <c r="B336" s="135" t="s">
        <v>128</v>
      </c>
      <c r="C336" s="135" t="s">
        <v>535</v>
      </c>
      <c r="D336" s="135" t="s">
        <v>208</v>
      </c>
      <c r="E336" s="135" t="s">
        <v>54</v>
      </c>
      <c r="F336" s="135" t="s">
        <v>190</v>
      </c>
      <c r="G336" s="86">
        <f>200240.5-321.14-199919.36</f>
        <v>0</v>
      </c>
      <c r="H336" s="86"/>
      <c r="I336" s="86">
        <f>G336-H336</f>
        <v>0</v>
      </c>
    </row>
    <row r="337" spans="1:9" s="144" customFormat="1" ht="39.75" customHeight="1" hidden="1">
      <c r="A337" s="187" t="s">
        <v>537</v>
      </c>
      <c r="B337" s="135" t="s">
        <v>128</v>
      </c>
      <c r="C337" s="135" t="s">
        <v>538</v>
      </c>
      <c r="D337" s="135" t="s">
        <v>208</v>
      </c>
      <c r="E337" s="135" t="s">
        <v>54</v>
      </c>
      <c r="F337" s="135" t="s">
        <v>190</v>
      </c>
      <c r="G337" s="86">
        <f>36674.9-58.86-36616.04</f>
        <v>0</v>
      </c>
      <c r="H337" s="86"/>
      <c r="I337" s="86">
        <f>G337-H337</f>
        <v>0</v>
      </c>
    </row>
    <row r="338" spans="1:9" s="144" customFormat="1" ht="39.75" customHeight="1" hidden="1">
      <c r="A338" s="187" t="s">
        <v>536</v>
      </c>
      <c r="B338" s="135" t="s">
        <v>128</v>
      </c>
      <c r="C338" s="135" t="s">
        <v>535</v>
      </c>
      <c r="D338" s="135" t="s">
        <v>208</v>
      </c>
      <c r="E338" s="135" t="s">
        <v>448</v>
      </c>
      <c r="F338" s="135" t="s">
        <v>195</v>
      </c>
      <c r="G338" s="86">
        <f>18154.9+321.14-18476.04</f>
        <v>0</v>
      </c>
      <c r="H338" s="86"/>
      <c r="I338" s="86"/>
    </row>
    <row r="339" spans="1:9" s="144" customFormat="1" ht="39.75" customHeight="1" hidden="1">
      <c r="A339" s="187" t="s">
        <v>537</v>
      </c>
      <c r="B339" s="135" t="s">
        <v>128</v>
      </c>
      <c r="C339" s="135" t="s">
        <v>538</v>
      </c>
      <c r="D339" s="135" t="s">
        <v>208</v>
      </c>
      <c r="E339" s="135" t="s">
        <v>448</v>
      </c>
      <c r="F339" s="135" t="s">
        <v>195</v>
      </c>
      <c r="G339" s="86">
        <f>3325.1+58.86-3383.96</f>
        <v>0</v>
      </c>
      <c r="H339" s="86"/>
      <c r="I339" s="86"/>
    </row>
    <row r="340" spans="1:9" s="100" customFormat="1" ht="39.75" customHeight="1" hidden="1">
      <c r="A340" s="125" t="s">
        <v>244</v>
      </c>
      <c r="B340" s="128" t="s">
        <v>128</v>
      </c>
      <c r="C340" s="128"/>
      <c r="D340" s="128" t="s">
        <v>208</v>
      </c>
      <c r="E340" s="128" t="s">
        <v>54</v>
      </c>
      <c r="F340" s="128" t="s">
        <v>190</v>
      </c>
      <c r="G340" s="98"/>
      <c r="H340" s="98"/>
      <c r="I340" s="98"/>
    </row>
    <row r="341" spans="1:9" s="100" customFormat="1" ht="39.75" customHeight="1" hidden="1">
      <c r="A341" s="125" t="s">
        <v>245</v>
      </c>
      <c r="B341" s="128" t="s">
        <v>128</v>
      </c>
      <c r="C341" s="128"/>
      <c r="D341" s="128" t="s">
        <v>125</v>
      </c>
      <c r="E341" s="128" t="s">
        <v>54</v>
      </c>
      <c r="F341" s="128" t="s">
        <v>190</v>
      </c>
      <c r="G341" s="98"/>
      <c r="H341" s="98"/>
      <c r="I341" s="98"/>
    </row>
    <row r="342" spans="1:9" s="100" customFormat="1" ht="39.75" customHeight="1" hidden="1">
      <c r="A342" s="125" t="s">
        <v>200</v>
      </c>
      <c r="B342" s="128" t="s">
        <v>128</v>
      </c>
      <c r="C342" s="128"/>
      <c r="D342" s="128" t="s">
        <v>208</v>
      </c>
      <c r="E342" s="128" t="s">
        <v>70</v>
      </c>
      <c r="F342" s="128" t="s">
        <v>193</v>
      </c>
      <c r="G342" s="98"/>
      <c r="H342" s="98"/>
      <c r="I342" s="98"/>
    </row>
    <row r="343" spans="1:9" s="100" customFormat="1" ht="39.75" customHeight="1" hidden="1">
      <c r="A343" s="125" t="s">
        <v>246</v>
      </c>
      <c r="B343" s="128" t="s">
        <v>128</v>
      </c>
      <c r="C343" s="128"/>
      <c r="D343" s="128" t="s">
        <v>125</v>
      </c>
      <c r="E343" s="128" t="s">
        <v>70</v>
      </c>
      <c r="F343" s="128" t="s">
        <v>193</v>
      </c>
      <c r="G343" s="98"/>
      <c r="H343" s="98"/>
      <c r="I343" s="98"/>
    </row>
    <row r="344" spans="1:9" s="100" customFormat="1" ht="39.75" customHeight="1" hidden="1">
      <c r="A344" s="125" t="s">
        <v>225</v>
      </c>
      <c r="B344" s="128" t="s">
        <v>128</v>
      </c>
      <c r="C344" s="128"/>
      <c r="D344" s="128" t="s">
        <v>208</v>
      </c>
      <c r="E344" s="128" t="s">
        <v>78</v>
      </c>
      <c r="F344" s="128" t="s">
        <v>194</v>
      </c>
      <c r="G344" s="98"/>
      <c r="H344" s="98"/>
      <c r="I344" s="98"/>
    </row>
    <row r="345" spans="1:9" s="100" customFormat="1" ht="39.75" customHeight="1" hidden="1">
      <c r="A345" s="125" t="s">
        <v>247</v>
      </c>
      <c r="B345" s="128" t="s">
        <v>128</v>
      </c>
      <c r="C345" s="128"/>
      <c r="D345" s="128" t="s">
        <v>125</v>
      </c>
      <c r="E345" s="128" t="s">
        <v>78</v>
      </c>
      <c r="F345" s="128" t="s">
        <v>195</v>
      </c>
      <c r="G345" s="98"/>
      <c r="H345" s="98"/>
      <c r="I345" s="98"/>
    </row>
    <row r="346" spans="1:9" s="100" customFormat="1" ht="39.75" customHeight="1" hidden="1">
      <c r="A346" s="125" t="s">
        <v>247</v>
      </c>
      <c r="B346" s="128" t="s">
        <v>128</v>
      </c>
      <c r="C346" s="128"/>
      <c r="D346" s="128" t="s">
        <v>208</v>
      </c>
      <c r="E346" s="128" t="s">
        <v>78</v>
      </c>
      <c r="F346" s="128" t="s">
        <v>195</v>
      </c>
      <c r="G346" s="98"/>
      <c r="H346" s="98"/>
      <c r="I346" s="98"/>
    </row>
    <row r="347" spans="1:9" s="8" customFormat="1" ht="39.75" customHeight="1" hidden="1">
      <c r="A347" s="53" t="s">
        <v>323</v>
      </c>
      <c r="B347" s="135" t="s">
        <v>128</v>
      </c>
      <c r="C347" s="135" t="s">
        <v>404</v>
      </c>
      <c r="D347" s="135" t="s">
        <v>208</v>
      </c>
      <c r="E347" s="135" t="s">
        <v>70</v>
      </c>
      <c r="F347" s="135" t="s">
        <v>193</v>
      </c>
      <c r="G347" s="136"/>
      <c r="H347" s="136"/>
      <c r="I347" s="86">
        <f aca="true" t="shared" si="19" ref="I347:I357">G347-H347</f>
        <v>0</v>
      </c>
    </row>
    <row r="348" spans="1:9" s="8" customFormat="1" ht="24.75" customHeight="1">
      <c r="A348" s="29" t="s">
        <v>643</v>
      </c>
      <c r="B348" s="135" t="s">
        <v>558</v>
      </c>
      <c r="C348" s="135" t="s">
        <v>404</v>
      </c>
      <c r="D348" s="135" t="s">
        <v>125</v>
      </c>
      <c r="E348" s="135" t="s">
        <v>26</v>
      </c>
      <c r="F348" s="135"/>
      <c r="G348" s="136">
        <v>2000</v>
      </c>
      <c r="H348" s="136"/>
      <c r="I348" s="86">
        <f t="shared" si="19"/>
        <v>2000</v>
      </c>
    </row>
    <row r="349" spans="1:9" s="8" customFormat="1" ht="27.75" customHeight="1">
      <c r="A349" s="29" t="s">
        <v>65</v>
      </c>
      <c r="B349" s="135" t="s">
        <v>558</v>
      </c>
      <c r="C349" s="135" t="s">
        <v>556</v>
      </c>
      <c r="D349" s="135" t="s">
        <v>208</v>
      </c>
      <c r="E349" s="135" t="s">
        <v>54</v>
      </c>
      <c r="F349" s="135" t="s">
        <v>190</v>
      </c>
      <c r="G349" s="136">
        <f>30000+175000+306329.6-121800-103074-54786.18</f>
        <v>231669.41999999998</v>
      </c>
      <c r="H349" s="136"/>
      <c r="I349" s="86">
        <f t="shared" si="19"/>
        <v>231669.41999999998</v>
      </c>
    </row>
    <row r="350" spans="1:9" s="8" customFormat="1" ht="39.75" customHeight="1" hidden="1">
      <c r="A350" s="29"/>
      <c r="B350" s="135" t="s">
        <v>558</v>
      </c>
      <c r="C350" s="135" t="s">
        <v>404</v>
      </c>
      <c r="D350" s="135" t="s">
        <v>208</v>
      </c>
      <c r="E350" s="135" t="s">
        <v>54</v>
      </c>
      <c r="F350" s="135" t="s">
        <v>190</v>
      </c>
      <c r="G350" s="136">
        <f>150000-150000</f>
        <v>0</v>
      </c>
      <c r="H350" s="136"/>
      <c r="I350" s="86">
        <f t="shared" si="19"/>
        <v>0</v>
      </c>
    </row>
    <row r="351" spans="1:9" s="144" customFormat="1" ht="25.5" customHeight="1">
      <c r="A351" s="187" t="s">
        <v>557</v>
      </c>
      <c r="B351" s="135" t="s">
        <v>558</v>
      </c>
      <c r="C351" s="135" t="s">
        <v>404</v>
      </c>
      <c r="D351" s="135" t="s">
        <v>208</v>
      </c>
      <c r="E351" s="135" t="s">
        <v>450</v>
      </c>
      <c r="F351" s="135" t="s">
        <v>226</v>
      </c>
      <c r="G351" s="86">
        <f>30000-25000-2877.78-2122.22</f>
        <v>0</v>
      </c>
      <c r="H351" s="86"/>
      <c r="I351" s="86">
        <f t="shared" si="19"/>
        <v>0</v>
      </c>
    </row>
    <row r="352" spans="1:9" s="144" customFormat="1" ht="25.5" customHeight="1" hidden="1">
      <c r="A352" s="187"/>
      <c r="B352" s="135" t="s">
        <v>558</v>
      </c>
      <c r="C352" s="135" t="s">
        <v>404</v>
      </c>
      <c r="D352" s="135" t="s">
        <v>208</v>
      </c>
      <c r="E352" s="135" t="s">
        <v>448</v>
      </c>
      <c r="F352" s="135" t="s">
        <v>195</v>
      </c>
      <c r="G352" s="86">
        <f>156329.6-42962+42962-156329.6</f>
        <v>0</v>
      </c>
      <c r="H352" s="86"/>
      <c r="I352" s="86">
        <f t="shared" si="19"/>
        <v>0</v>
      </c>
    </row>
    <row r="353" spans="1:9" s="144" customFormat="1" ht="25.5" customHeight="1">
      <c r="A353" s="29" t="s">
        <v>559</v>
      </c>
      <c r="B353" s="135" t="s">
        <v>558</v>
      </c>
      <c r="C353" s="135" t="s">
        <v>404</v>
      </c>
      <c r="D353" s="135" t="s">
        <v>243</v>
      </c>
      <c r="E353" s="135" t="s">
        <v>433</v>
      </c>
      <c r="F353" s="135" t="s">
        <v>196</v>
      </c>
      <c r="G353" s="86">
        <v>9080</v>
      </c>
      <c r="H353" s="86"/>
      <c r="I353" s="86">
        <f t="shared" si="19"/>
        <v>9080</v>
      </c>
    </row>
    <row r="354" spans="1:9" s="144" customFormat="1" ht="24" customHeight="1">
      <c r="A354" s="29" t="s">
        <v>561</v>
      </c>
      <c r="B354" s="135" t="s">
        <v>558</v>
      </c>
      <c r="C354" s="135" t="s">
        <v>560</v>
      </c>
      <c r="D354" s="135" t="s">
        <v>125</v>
      </c>
      <c r="E354" s="135" t="s">
        <v>43</v>
      </c>
      <c r="F354" s="135" t="s">
        <v>186</v>
      </c>
      <c r="G354" s="86">
        <f>309038.04+42962</f>
        <v>352000.04</v>
      </c>
      <c r="H354" s="86">
        <v>176727.3</v>
      </c>
      <c r="I354" s="86">
        <f t="shared" si="19"/>
        <v>175272.74</v>
      </c>
    </row>
    <row r="355" spans="1:9" s="144" customFormat="1" ht="101.25" customHeight="1">
      <c r="A355" s="347" t="s">
        <v>740</v>
      </c>
      <c r="B355" s="135" t="s">
        <v>558</v>
      </c>
      <c r="C355" s="135" t="s">
        <v>560</v>
      </c>
      <c r="D355" s="135" t="s">
        <v>125</v>
      </c>
      <c r="E355" s="135" t="s">
        <v>70</v>
      </c>
      <c r="F355" s="135" t="s">
        <v>568</v>
      </c>
      <c r="G355" s="86">
        <v>395384</v>
      </c>
      <c r="H355" s="86">
        <v>395384</v>
      </c>
      <c r="I355" s="86">
        <f t="shared" si="19"/>
        <v>0</v>
      </c>
    </row>
    <row r="356" spans="1:9" s="144" customFormat="1" ht="73.5" customHeight="1">
      <c r="A356" s="347" t="s">
        <v>694</v>
      </c>
      <c r="B356" s="135" t="s">
        <v>558</v>
      </c>
      <c r="C356" s="135" t="s">
        <v>560</v>
      </c>
      <c r="D356" s="135" t="s">
        <v>125</v>
      </c>
      <c r="E356" s="135" t="s">
        <v>70</v>
      </c>
      <c r="F356" s="135" t="s">
        <v>193</v>
      </c>
      <c r="G356" s="86">
        <v>39009.5</v>
      </c>
      <c r="H356" s="86">
        <v>18089.5</v>
      </c>
      <c r="I356" s="86">
        <f t="shared" si="19"/>
        <v>20920</v>
      </c>
    </row>
    <row r="357" spans="1:9" s="144" customFormat="1" ht="49.5" customHeight="1">
      <c r="A357" s="347" t="s">
        <v>736</v>
      </c>
      <c r="B357" s="135" t="s">
        <v>558</v>
      </c>
      <c r="C357" s="135" t="s">
        <v>560</v>
      </c>
      <c r="D357" s="135" t="s">
        <v>125</v>
      </c>
      <c r="E357" s="135" t="s">
        <v>448</v>
      </c>
      <c r="F357" s="135" t="s">
        <v>195</v>
      </c>
      <c r="G357" s="86">
        <v>107984.5</v>
      </c>
      <c r="H357" s="86">
        <v>107984.4</v>
      </c>
      <c r="I357" s="86">
        <f t="shared" si="19"/>
        <v>0.10000000000582077</v>
      </c>
    </row>
    <row r="358" spans="1:9" s="144" customFormat="1" ht="30.75" customHeight="1">
      <c r="A358" s="329" t="s">
        <v>129</v>
      </c>
      <c r="B358" s="237"/>
      <c r="C358" s="237"/>
      <c r="D358" s="237"/>
      <c r="E358" s="237"/>
      <c r="F358" s="237"/>
      <c r="G358" s="238">
        <f>G359+G363+G368+G410+G418</f>
        <v>46613941.82000001</v>
      </c>
      <c r="H358" s="238">
        <f>H359+H363+H368+H410+H418</f>
        <v>17404057.67</v>
      </c>
      <c r="I358" s="238">
        <f>G358-H358</f>
        <v>29209884.150000006</v>
      </c>
    </row>
    <row r="359" spans="1:9" s="102" customFormat="1" ht="61.5" customHeight="1">
      <c r="A359" s="322" t="s">
        <v>762</v>
      </c>
      <c r="B359" s="260"/>
      <c r="C359" s="330"/>
      <c r="D359" s="260"/>
      <c r="E359" s="260"/>
      <c r="F359" s="260"/>
      <c r="G359" s="261">
        <f>G360</f>
        <v>807666.03</v>
      </c>
      <c r="H359" s="261">
        <f>H360</f>
        <v>0</v>
      </c>
      <c r="I359" s="261">
        <f>I360</f>
        <v>807666.03</v>
      </c>
    </row>
    <row r="360" spans="1:9" s="102" customFormat="1" ht="39.75" customHeight="1">
      <c r="A360" s="101" t="s">
        <v>324</v>
      </c>
      <c r="B360" s="36" t="s">
        <v>275</v>
      </c>
      <c r="C360" s="36"/>
      <c r="D360" s="36"/>
      <c r="E360" s="36"/>
      <c r="F360" s="36"/>
      <c r="G360" s="90">
        <f>G361+G362</f>
        <v>807666.03</v>
      </c>
      <c r="H360" s="90">
        <f>H361+H362</f>
        <v>0</v>
      </c>
      <c r="I360" s="90">
        <f>I361+I362</f>
        <v>807666.03</v>
      </c>
    </row>
    <row r="361" spans="1:9" s="102" customFormat="1" ht="36.75" customHeight="1">
      <c r="A361" s="132" t="s">
        <v>373</v>
      </c>
      <c r="B361" s="44" t="s">
        <v>275</v>
      </c>
      <c r="C361" s="44" t="s">
        <v>592</v>
      </c>
      <c r="D361" s="44" t="s">
        <v>208</v>
      </c>
      <c r="E361" s="44" t="s">
        <v>54</v>
      </c>
      <c r="F361" s="44" t="s">
        <v>190</v>
      </c>
      <c r="G361" s="86">
        <v>592178.03</v>
      </c>
      <c r="H361" s="86">
        <v>0</v>
      </c>
      <c r="I361" s="86">
        <f>G361-H361</f>
        <v>592178.03</v>
      </c>
    </row>
    <row r="362" spans="1:10" s="102" customFormat="1" ht="31.5" customHeight="1">
      <c r="A362" s="132" t="s">
        <v>374</v>
      </c>
      <c r="B362" s="44" t="s">
        <v>275</v>
      </c>
      <c r="C362" s="44" t="s">
        <v>619</v>
      </c>
      <c r="D362" s="44" t="s">
        <v>208</v>
      </c>
      <c r="E362" s="44" t="s">
        <v>54</v>
      </c>
      <c r="F362" s="44" t="s">
        <v>190</v>
      </c>
      <c r="G362" s="86">
        <v>215488</v>
      </c>
      <c r="H362" s="86"/>
      <c r="I362" s="86">
        <f>G362-H362</f>
        <v>215488</v>
      </c>
      <c r="J362" s="144"/>
    </row>
    <row r="363" spans="1:9" s="102" customFormat="1" ht="21.75" customHeight="1">
      <c r="A363" s="101" t="s">
        <v>524</v>
      </c>
      <c r="B363" s="36" t="s">
        <v>165</v>
      </c>
      <c r="C363" s="36" t="s">
        <v>519</v>
      </c>
      <c r="D363" s="36"/>
      <c r="E363" s="36"/>
      <c r="F363" s="36"/>
      <c r="G363" s="90">
        <f>G366</f>
        <v>5948546.24</v>
      </c>
      <c r="H363" s="90">
        <f>H366</f>
        <v>3010130.28</v>
      </c>
      <c r="I363" s="90">
        <f>I366</f>
        <v>2938415.9600000004</v>
      </c>
    </row>
    <row r="364" spans="1:9" s="130" customFormat="1" ht="31.5" customHeight="1" hidden="1">
      <c r="A364" s="125" t="s">
        <v>254</v>
      </c>
      <c r="B364" s="128" t="s">
        <v>165</v>
      </c>
      <c r="C364" s="44" t="s">
        <v>519</v>
      </c>
      <c r="D364" s="128" t="s">
        <v>208</v>
      </c>
      <c r="E364" s="128" t="s">
        <v>28</v>
      </c>
      <c r="F364" s="128" t="s">
        <v>179</v>
      </c>
      <c r="G364" s="86"/>
      <c r="H364" s="98"/>
      <c r="I364" s="98"/>
    </row>
    <row r="365" spans="1:9" s="189" customFormat="1" ht="31.5" customHeight="1">
      <c r="A365" s="112" t="s">
        <v>232</v>
      </c>
      <c r="B365" s="135"/>
      <c r="C365" s="44"/>
      <c r="D365" s="135"/>
      <c r="E365" s="135"/>
      <c r="F365" s="185"/>
      <c r="G365" s="136"/>
      <c r="H365" s="136"/>
      <c r="I365" s="154"/>
    </row>
    <row r="366" spans="1:9" s="189" customFormat="1" ht="34.5" customHeight="1">
      <c r="A366" s="187" t="s">
        <v>463</v>
      </c>
      <c r="B366" s="25" t="s">
        <v>165</v>
      </c>
      <c r="C366" s="44" t="s">
        <v>519</v>
      </c>
      <c r="D366" s="44" t="s">
        <v>208</v>
      </c>
      <c r="E366" s="44" t="s">
        <v>28</v>
      </c>
      <c r="F366" s="44" t="s">
        <v>179</v>
      </c>
      <c r="G366" s="83">
        <v>5948546.24</v>
      </c>
      <c r="H366" s="136">
        <v>3010130.28</v>
      </c>
      <c r="I366" s="136">
        <f>G366-H366</f>
        <v>2938415.9600000004</v>
      </c>
    </row>
    <row r="367" spans="1:9" s="102" customFormat="1" ht="14.25" customHeight="1">
      <c r="A367" s="103" t="s">
        <v>233</v>
      </c>
      <c r="B367" s="36"/>
      <c r="C367" s="36"/>
      <c r="D367" s="36"/>
      <c r="E367" s="36"/>
      <c r="F367" s="36"/>
      <c r="G367" s="86"/>
      <c r="H367" s="86"/>
      <c r="I367" s="231"/>
    </row>
    <row r="368" spans="1:12" s="102" customFormat="1" ht="70.5" customHeight="1">
      <c r="A368" s="322" t="s">
        <v>564</v>
      </c>
      <c r="B368" s="182" t="s">
        <v>236</v>
      </c>
      <c r="C368" s="182" t="s">
        <v>405</v>
      </c>
      <c r="D368" s="182"/>
      <c r="E368" s="182"/>
      <c r="F368" s="182"/>
      <c r="G368" s="181">
        <f>G369+G376+G379+G393+G403+G405+G406+G404+G374+G388+G401+G396</f>
        <v>37779808.67</v>
      </c>
      <c r="H368" s="181">
        <f>H369+H376+H379+H393+H403+H405+H406+H404+H374+H388+H401</f>
        <v>14220149.71</v>
      </c>
      <c r="I368" s="181">
        <f>I369+I376+I379+I393+I403+I405+I406+I404+I374+I388+I401</f>
        <v>17452963.070000004</v>
      </c>
      <c r="J368" s="271"/>
      <c r="K368" s="271"/>
      <c r="L368" s="271"/>
    </row>
    <row r="369" spans="1:11" s="152" customFormat="1" ht="33" customHeight="1">
      <c r="A369" s="349" t="s">
        <v>640</v>
      </c>
      <c r="B369" s="337" t="s">
        <v>236</v>
      </c>
      <c r="C369" s="337" t="s">
        <v>406</v>
      </c>
      <c r="D369" s="337" t="s">
        <v>208</v>
      </c>
      <c r="E369" s="337" t="s">
        <v>43</v>
      </c>
      <c r="F369" s="337" t="s">
        <v>599</v>
      </c>
      <c r="G369" s="338">
        <f>G370+G371+G372+G373</f>
        <v>2814926.5</v>
      </c>
      <c r="H369" s="338">
        <f>H370+H371+H372+H373</f>
        <v>492691</v>
      </c>
      <c r="I369" s="338">
        <f>I370+I371+I372+I373</f>
        <v>249009.86</v>
      </c>
      <c r="J369" s="102"/>
      <c r="K369" s="102"/>
    </row>
    <row r="370" spans="1:11" s="152" customFormat="1" ht="42.75" customHeight="1">
      <c r="A370" s="352" t="s">
        <v>589</v>
      </c>
      <c r="B370" s="25"/>
      <c r="C370" s="44"/>
      <c r="D370" s="44"/>
      <c r="E370" s="44"/>
      <c r="F370" s="44"/>
      <c r="G370" s="83">
        <v>1714010.4</v>
      </c>
      <c r="H370" s="86"/>
      <c r="I370" s="83"/>
      <c r="J370" s="102"/>
      <c r="K370" s="102"/>
    </row>
    <row r="371" spans="1:11" s="152" customFormat="1" ht="31.5" customHeight="1">
      <c r="A371" s="352" t="s">
        <v>590</v>
      </c>
      <c r="B371" s="25"/>
      <c r="C371" s="44"/>
      <c r="D371" s="44"/>
      <c r="E371" s="44"/>
      <c r="F371" s="44"/>
      <c r="G371" s="86">
        <f>745428-3728+0.86</f>
        <v>741700.86</v>
      </c>
      <c r="H371" s="86">
        <v>492691</v>
      </c>
      <c r="I371" s="83">
        <f>G371-H371</f>
        <v>249009.86</v>
      </c>
      <c r="J371" s="102"/>
      <c r="K371" s="102"/>
    </row>
    <row r="372" spans="1:11" s="152" customFormat="1" ht="22.5" customHeight="1">
      <c r="A372" s="353" t="s">
        <v>591</v>
      </c>
      <c r="B372" s="25"/>
      <c r="C372" s="44"/>
      <c r="D372" s="44"/>
      <c r="E372" s="44"/>
      <c r="F372" s="44"/>
      <c r="G372" s="83">
        <v>359215.24</v>
      </c>
      <c r="H372" s="86"/>
      <c r="I372" s="83"/>
      <c r="J372" s="102"/>
      <c r="K372" s="102"/>
    </row>
    <row r="373" spans="1:11" s="152" customFormat="1" ht="33" customHeight="1" hidden="1">
      <c r="A373" s="24" t="s">
        <v>616</v>
      </c>
      <c r="B373" s="25"/>
      <c r="C373" s="44"/>
      <c r="D373" s="44"/>
      <c r="E373" s="44"/>
      <c r="F373" s="44"/>
      <c r="G373" s="83"/>
      <c r="H373" s="86"/>
      <c r="I373" s="83"/>
      <c r="J373" s="249"/>
      <c r="K373" s="102"/>
    </row>
    <row r="374" spans="1:11" s="152" customFormat="1" ht="33" customHeight="1">
      <c r="A374" s="349" t="s">
        <v>706</v>
      </c>
      <c r="B374" s="337" t="s">
        <v>236</v>
      </c>
      <c r="C374" s="337" t="s">
        <v>406</v>
      </c>
      <c r="D374" s="337" t="s">
        <v>208</v>
      </c>
      <c r="E374" s="337" t="s">
        <v>43</v>
      </c>
      <c r="F374" s="337" t="s">
        <v>184</v>
      </c>
      <c r="G374" s="338">
        <f>G375</f>
        <v>582788</v>
      </c>
      <c r="H374" s="338">
        <f>H375</f>
        <v>0</v>
      </c>
      <c r="I374" s="338">
        <f>I375</f>
        <v>582788</v>
      </c>
      <c r="J374" s="249"/>
      <c r="K374" s="102"/>
    </row>
    <row r="375" spans="1:11" s="152" customFormat="1" ht="45.75" customHeight="1">
      <c r="A375" s="352" t="s">
        <v>589</v>
      </c>
      <c r="B375" s="25"/>
      <c r="C375" s="44"/>
      <c r="D375" s="44"/>
      <c r="E375" s="44"/>
      <c r="F375" s="44"/>
      <c r="G375" s="83">
        <v>582788</v>
      </c>
      <c r="H375" s="86"/>
      <c r="I375" s="86">
        <f>G375-H375</f>
        <v>582788</v>
      </c>
      <c r="J375" s="249"/>
      <c r="K375" s="102"/>
    </row>
    <row r="376" spans="1:11" s="152" customFormat="1" ht="33" customHeight="1">
      <c r="A376" s="349" t="s">
        <v>617</v>
      </c>
      <c r="B376" s="337" t="s">
        <v>236</v>
      </c>
      <c r="C376" s="337" t="s">
        <v>406</v>
      </c>
      <c r="D376" s="337" t="s">
        <v>208</v>
      </c>
      <c r="E376" s="337" t="s">
        <v>43</v>
      </c>
      <c r="F376" s="337" t="s">
        <v>186</v>
      </c>
      <c r="G376" s="338">
        <f>G377+G378</f>
        <v>10502526.58</v>
      </c>
      <c r="H376" s="338">
        <f>H377+H378</f>
        <v>7575521.16</v>
      </c>
      <c r="I376" s="338">
        <f>I377+I378</f>
        <v>2927005.4199999995</v>
      </c>
      <c r="J376" s="102"/>
      <c r="K376" s="102"/>
    </row>
    <row r="377" spans="1:11" s="152" customFormat="1" ht="33" customHeight="1">
      <c r="A377" s="187" t="s">
        <v>326</v>
      </c>
      <c r="B377" s="350"/>
      <c r="C377" s="350"/>
      <c r="D377" s="350"/>
      <c r="E377" s="350"/>
      <c r="F377" s="350"/>
      <c r="G377" s="86">
        <f>10470567.43</f>
        <v>10470567.43</v>
      </c>
      <c r="H377" s="86">
        <v>7575521.16</v>
      </c>
      <c r="I377" s="86">
        <f>G377-H377</f>
        <v>2895046.2699999996</v>
      </c>
      <c r="J377" s="249"/>
      <c r="K377" s="102"/>
    </row>
    <row r="378" spans="1:11" s="152" customFormat="1" ht="33" customHeight="1">
      <c r="A378" s="187" t="s">
        <v>610</v>
      </c>
      <c r="B378" s="25"/>
      <c r="C378" s="44"/>
      <c r="D378" s="44"/>
      <c r="E378" s="44"/>
      <c r="F378" s="44"/>
      <c r="G378" s="86">
        <f>31959.15</f>
        <v>31959.15</v>
      </c>
      <c r="H378" s="86"/>
      <c r="I378" s="86">
        <f>G378-H378</f>
        <v>31959.15</v>
      </c>
      <c r="J378" s="249"/>
      <c r="K378" s="102"/>
    </row>
    <row r="379" spans="1:11" s="152" customFormat="1" ht="36" customHeight="1">
      <c r="A379" s="349" t="s">
        <v>725</v>
      </c>
      <c r="B379" s="337" t="s">
        <v>236</v>
      </c>
      <c r="C379" s="337" t="s">
        <v>562</v>
      </c>
      <c r="D379" s="337" t="s">
        <v>256</v>
      </c>
      <c r="E379" s="337" t="s">
        <v>54</v>
      </c>
      <c r="F379" s="337" t="s">
        <v>599</v>
      </c>
      <c r="G379" s="338">
        <f>G380+G381+G382+G383+G384+G385+G386+G387</f>
        <v>10924667.64</v>
      </c>
      <c r="H379" s="338">
        <f>H380+H382+H383+H385+H386+H387+H381</f>
        <v>3083312.55</v>
      </c>
      <c r="I379" s="338">
        <f>I380+I382+I383+I385+I386+I387+I381</f>
        <v>7804565.11</v>
      </c>
      <c r="J379" s="249"/>
      <c r="K379" s="102"/>
    </row>
    <row r="380" spans="1:11" s="152" customFormat="1" ht="45" customHeight="1">
      <c r="A380" s="48" t="s">
        <v>728</v>
      </c>
      <c r="B380" s="44"/>
      <c r="C380" s="44"/>
      <c r="D380" s="44"/>
      <c r="E380" s="44"/>
      <c r="F380" s="44"/>
      <c r="G380" s="86">
        <v>3422875</v>
      </c>
      <c r="H380" s="86"/>
      <c r="I380" s="86">
        <f>G380-H380</f>
        <v>3422875</v>
      </c>
      <c r="J380" s="249"/>
      <c r="K380" s="102"/>
    </row>
    <row r="381" spans="1:11" s="152" customFormat="1" ht="49.5" customHeight="1">
      <c r="A381" s="384" t="s">
        <v>587</v>
      </c>
      <c r="B381" s="44"/>
      <c r="C381" s="44"/>
      <c r="D381" s="44"/>
      <c r="E381" s="44"/>
      <c r="F381" s="44"/>
      <c r="G381" s="86">
        <v>2490000</v>
      </c>
      <c r="H381" s="86">
        <v>1990000</v>
      </c>
      <c r="I381" s="86">
        <f>G381-H381</f>
        <v>500000</v>
      </c>
      <c r="J381" s="249"/>
      <c r="K381" s="102"/>
    </row>
    <row r="382" spans="1:11" s="152" customFormat="1" ht="46.5" customHeight="1">
      <c r="A382" s="384" t="s">
        <v>588</v>
      </c>
      <c r="B382" s="25"/>
      <c r="C382" s="44"/>
      <c r="D382" s="44"/>
      <c r="E382" s="44"/>
      <c r="F382" s="44"/>
      <c r="G382" s="86">
        <f>1443016+729606.19+3727.14-54587.04-110.24</f>
        <v>2121652.05</v>
      </c>
      <c r="H382" s="86">
        <v>1093312.55</v>
      </c>
      <c r="I382" s="86">
        <f aca="true" t="shared" si="20" ref="I382:I387">G382-H382</f>
        <v>1028339.4999999998</v>
      </c>
      <c r="J382" s="249"/>
      <c r="K382" s="102"/>
    </row>
    <row r="383" spans="1:11" s="152" customFormat="1" ht="32.25" customHeight="1">
      <c r="A383" s="384" t="s">
        <v>723</v>
      </c>
      <c r="B383" s="25"/>
      <c r="C383" s="44"/>
      <c r="D383" s="44"/>
      <c r="E383" s="44"/>
      <c r="F383" s="44"/>
      <c r="G383" s="86">
        <v>58590.29</v>
      </c>
      <c r="H383" s="86"/>
      <c r="I383" s="86">
        <f t="shared" si="20"/>
        <v>58590.29</v>
      </c>
      <c r="J383" s="249"/>
      <c r="K383" s="102"/>
    </row>
    <row r="384" spans="1:11" s="152" customFormat="1" ht="50.25" customHeight="1">
      <c r="A384" s="384" t="s">
        <v>722</v>
      </c>
      <c r="B384" s="25"/>
      <c r="C384" s="44"/>
      <c r="D384" s="44"/>
      <c r="E384" s="44"/>
      <c r="F384" s="44"/>
      <c r="G384" s="86">
        <v>36789.98</v>
      </c>
      <c r="H384" s="86"/>
      <c r="I384" s="86">
        <f t="shared" si="20"/>
        <v>36789.98</v>
      </c>
      <c r="J384" s="249"/>
      <c r="K384" s="102"/>
    </row>
    <row r="385" spans="1:11" s="152" customFormat="1" ht="63" customHeight="1">
      <c r="A385" s="384" t="s">
        <v>615</v>
      </c>
      <c r="B385" s="25"/>
      <c r="C385" s="44"/>
      <c r="D385" s="44"/>
      <c r="E385" s="44"/>
      <c r="F385" s="44"/>
      <c r="G385" s="86">
        <f>1367728.19+1312060.81</f>
        <v>2679789</v>
      </c>
      <c r="H385" s="86"/>
      <c r="I385" s="86">
        <f t="shared" si="20"/>
        <v>2679789</v>
      </c>
      <c r="J385" s="249"/>
      <c r="K385" s="102"/>
    </row>
    <row r="386" spans="1:11" s="152" customFormat="1" ht="45.75" customHeight="1">
      <c r="A386" s="384" t="s">
        <v>721</v>
      </c>
      <c r="B386" s="25"/>
      <c r="C386" s="44"/>
      <c r="D386" s="44"/>
      <c r="E386" s="44"/>
      <c r="F386" s="44"/>
      <c r="G386" s="86">
        <v>47396.66</v>
      </c>
      <c r="H386" s="86"/>
      <c r="I386" s="86">
        <f t="shared" si="20"/>
        <v>47396.66</v>
      </c>
      <c r="J386" s="249"/>
      <c r="K386" s="102"/>
    </row>
    <row r="387" spans="1:11" s="152" customFormat="1" ht="48" customHeight="1">
      <c r="A387" s="384" t="s">
        <v>724</v>
      </c>
      <c r="B387" s="25"/>
      <c r="C387" s="44"/>
      <c r="D387" s="44"/>
      <c r="E387" s="44"/>
      <c r="F387" s="44"/>
      <c r="G387" s="86">
        <v>67574.66</v>
      </c>
      <c r="H387" s="86"/>
      <c r="I387" s="86">
        <f t="shared" si="20"/>
        <v>67574.66</v>
      </c>
      <c r="J387" s="249"/>
      <c r="K387" s="102"/>
    </row>
    <row r="388" spans="1:11" s="152" customFormat="1" ht="42.75" customHeight="1" hidden="1">
      <c r="A388" s="349" t="s">
        <v>720</v>
      </c>
      <c r="B388" s="337" t="s">
        <v>236</v>
      </c>
      <c r="C388" s="337" t="s">
        <v>562</v>
      </c>
      <c r="D388" s="337" t="s">
        <v>256</v>
      </c>
      <c r="E388" s="337" t="s">
        <v>54</v>
      </c>
      <c r="F388" s="337" t="s">
        <v>568</v>
      </c>
      <c r="G388" s="338">
        <f>G389+G390+G391+G392</f>
        <v>0</v>
      </c>
      <c r="H388" s="338">
        <f>H389+H390+H391+H392</f>
        <v>0</v>
      </c>
      <c r="I388" s="338">
        <f>I389+I390+I391+I392</f>
        <v>0</v>
      </c>
      <c r="J388" s="249"/>
      <c r="K388" s="102"/>
    </row>
    <row r="389" spans="1:11" s="152" customFormat="1" ht="42.75" customHeight="1" hidden="1">
      <c r="A389" s="384" t="s">
        <v>721</v>
      </c>
      <c r="B389" s="25"/>
      <c r="C389" s="44"/>
      <c r="D389" s="44"/>
      <c r="E389" s="44"/>
      <c r="F389" s="44"/>
      <c r="G389" s="86"/>
      <c r="H389" s="86"/>
      <c r="I389" s="358">
        <f aca="true" t="shared" si="21" ref="I389:I394">G389-H389</f>
        <v>0</v>
      </c>
      <c r="J389" s="249"/>
      <c r="K389" s="102"/>
    </row>
    <row r="390" spans="1:11" s="152" customFormat="1" ht="40.5" customHeight="1" hidden="1">
      <c r="A390" s="384" t="s">
        <v>722</v>
      </c>
      <c r="B390" s="25"/>
      <c r="C390" s="44"/>
      <c r="D390" s="44"/>
      <c r="E390" s="44"/>
      <c r="F390" s="44"/>
      <c r="G390" s="86"/>
      <c r="H390" s="86"/>
      <c r="I390" s="358">
        <f t="shared" si="21"/>
        <v>0</v>
      </c>
      <c r="J390" s="249"/>
      <c r="K390" s="102"/>
    </row>
    <row r="391" spans="1:11" s="152" customFormat="1" ht="45.75" customHeight="1" hidden="1">
      <c r="A391" s="384" t="s">
        <v>723</v>
      </c>
      <c r="B391" s="25"/>
      <c r="C391" s="44"/>
      <c r="D391" s="44"/>
      <c r="E391" s="44"/>
      <c r="F391" s="44"/>
      <c r="G391" s="86"/>
      <c r="H391" s="86"/>
      <c r="I391" s="358">
        <f t="shared" si="21"/>
        <v>0</v>
      </c>
      <c r="J391" s="249"/>
      <c r="K391" s="102"/>
    </row>
    <row r="392" spans="1:11" s="152" customFormat="1" ht="43.5" customHeight="1" hidden="1">
      <c r="A392" s="384" t="s">
        <v>724</v>
      </c>
      <c r="B392" s="25"/>
      <c r="C392" s="44"/>
      <c r="D392" s="44"/>
      <c r="E392" s="44"/>
      <c r="F392" s="44"/>
      <c r="G392" s="86"/>
      <c r="H392" s="86"/>
      <c r="I392" s="358">
        <f t="shared" si="21"/>
        <v>0</v>
      </c>
      <c r="J392" s="249"/>
      <c r="K392" s="102"/>
    </row>
    <row r="393" spans="1:11" s="152" customFormat="1" ht="39" customHeight="1" hidden="1">
      <c r="A393" s="351" t="s">
        <v>726</v>
      </c>
      <c r="B393" s="337" t="s">
        <v>236</v>
      </c>
      <c r="C393" s="337" t="s">
        <v>562</v>
      </c>
      <c r="D393" s="337" t="s">
        <v>208</v>
      </c>
      <c r="E393" s="337" t="s">
        <v>54</v>
      </c>
      <c r="F393" s="337" t="s">
        <v>599</v>
      </c>
      <c r="G393" s="338">
        <f>G394+G395</f>
        <v>0</v>
      </c>
      <c r="H393" s="338"/>
      <c r="I393" s="338">
        <f t="shared" si="21"/>
        <v>0</v>
      </c>
      <c r="J393" s="249"/>
      <c r="K393" s="102"/>
    </row>
    <row r="394" spans="1:11" s="152" customFormat="1" ht="57.75" customHeight="1" hidden="1">
      <c r="A394" s="48" t="s">
        <v>729</v>
      </c>
      <c r="B394" s="350"/>
      <c r="C394" s="350"/>
      <c r="D394" s="350"/>
      <c r="E394" s="350"/>
      <c r="F394" s="350"/>
      <c r="G394" s="358"/>
      <c r="H394" s="358"/>
      <c r="I394" s="358">
        <f t="shared" si="21"/>
        <v>0</v>
      </c>
      <c r="J394" s="249"/>
      <c r="K394" s="102"/>
    </row>
    <row r="395" spans="1:11" s="152" customFormat="1" ht="78.75" customHeight="1" hidden="1">
      <c r="A395" s="48" t="s">
        <v>641</v>
      </c>
      <c r="B395" s="46"/>
      <c r="C395" s="46"/>
      <c r="D395" s="46"/>
      <c r="E395" s="46"/>
      <c r="F395" s="46"/>
      <c r="G395" s="275"/>
      <c r="H395" s="275"/>
      <c r="I395" s="275"/>
      <c r="J395" s="249"/>
      <c r="K395" s="102"/>
    </row>
    <row r="396" spans="1:11" s="152" customFormat="1" ht="30" customHeight="1">
      <c r="A396" s="349" t="s">
        <v>720</v>
      </c>
      <c r="B396" s="337" t="s">
        <v>236</v>
      </c>
      <c r="C396" s="337" t="s">
        <v>562</v>
      </c>
      <c r="D396" s="337" t="s">
        <v>256</v>
      </c>
      <c r="E396" s="337" t="s">
        <v>54</v>
      </c>
      <c r="F396" s="337" t="s">
        <v>568</v>
      </c>
      <c r="G396" s="338">
        <f>G397+G398+G399+G400</f>
        <v>3996680.2700000005</v>
      </c>
      <c r="H396" s="338"/>
      <c r="I396" s="338"/>
      <c r="J396" s="249"/>
      <c r="K396" s="102"/>
    </row>
    <row r="397" spans="1:11" s="152" customFormat="1" ht="48" customHeight="1">
      <c r="A397" s="384" t="s">
        <v>721</v>
      </c>
      <c r="B397" s="25"/>
      <c r="C397" s="44"/>
      <c r="D397" s="44"/>
      <c r="E397" s="44"/>
      <c r="F397" s="44"/>
      <c r="G397" s="86">
        <v>900536.63</v>
      </c>
      <c r="H397" s="275"/>
      <c r="I397" s="275"/>
      <c r="J397" s="249"/>
      <c r="K397" s="102"/>
    </row>
    <row r="398" spans="1:11" s="152" customFormat="1" ht="48.75" customHeight="1">
      <c r="A398" s="384" t="s">
        <v>722</v>
      </c>
      <c r="B398" s="25"/>
      <c r="C398" s="44"/>
      <c r="D398" s="44"/>
      <c r="E398" s="44"/>
      <c r="F398" s="44"/>
      <c r="G398" s="86">
        <v>699009.53</v>
      </c>
      <c r="H398" s="275"/>
      <c r="I398" s="275"/>
      <c r="J398" s="249"/>
      <c r="K398" s="102"/>
    </row>
    <row r="399" spans="1:11" s="152" customFormat="1" ht="34.5" customHeight="1">
      <c r="A399" s="384" t="s">
        <v>723</v>
      </c>
      <c r="B399" s="25"/>
      <c r="C399" s="44"/>
      <c r="D399" s="44"/>
      <c r="E399" s="44"/>
      <c r="F399" s="44"/>
      <c r="G399" s="86">
        <v>1113215.6</v>
      </c>
      <c r="H399" s="275"/>
      <c r="I399" s="275"/>
      <c r="J399" s="249"/>
      <c r="K399" s="102"/>
    </row>
    <row r="400" spans="1:11" s="152" customFormat="1" ht="45" customHeight="1">
      <c r="A400" s="384" t="s">
        <v>724</v>
      </c>
      <c r="B400" s="25"/>
      <c r="C400" s="44"/>
      <c r="D400" s="44"/>
      <c r="E400" s="44"/>
      <c r="F400" s="44"/>
      <c r="G400" s="86">
        <v>1283918.51</v>
      </c>
      <c r="H400" s="275"/>
      <c r="I400" s="275"/>
      <c r="J400" s="249"/>
      <c r="K400" s="102"/>
    </row>
    <row r="401" spans="1:11" s="152" customFormat="1" ht="33.75" customHeight="1">
      <c r="A401" s="351" t="s">
        <v>727</v>
      </c>
      <c r="B401" s="337" t="s">
        <v>236</v>
      </c>
      <c r="C401" s="337" t="s">
        <v>562</v>
      </c>
      <c r="D401" s="337" t="s">
        <v>208</v>
      </c>
      <c r="E401" s="337" t="s">
        <v>54</v>
      </c>
      <c r="F401" s="385" t="s">
        <v>568</v>
      </c>
      <c r="G401" s="338">
        <f>G402</f>
        <v>983761.01</v>
      </c>
      <c r="H401" s="338">
        <f>H402</f>
        <v>0</v>
      </c>
      <c r="I401" s="338">
        <f>I402</f>
        <v>983761.01</v>
      </c>
      <c r="J401" s="249"/>
      <c r="K401" s="102"/>
    </row>
    <row r="402" spans="1:11" s="152" customFormat="1" ht="51" customHeight="1">
      <c r="A402" s="48" t="s">
        <v>729</v>
      </c>
      <c r="B402" s="46"/>
      <c r="C402" s="46"/>
      <c r="D402" s="46"/>
      <c r="E402" s="46"/>
      <c r="F402" s="46"/>
      <c r="G402" s="275">
        <v>983761.01</v>
      </c>
      <c r="H402" s="275">
        <v>0</v>
      </c>
      <c r="I402" s="275">
        <f>G402-H402</f>
        <v>983761.01</v>
      </c>
      <c r="J402" s="249"/>
      <c r="K402" s="102"/>
    </row>
    <row r="403" spans="1:11" s="152" customFormat="1" ht="36.75" customHeight="1">
      <c r="A403" s="355" t="s">
        <v>618</v>
      </c>
      <c r="B403" s="348" t="s">
        <v>236</v>
      </c>
      <c r="C403" s="348" t="s">
        <v>406</v>
      </c>
      <c r="D403" s="348" t="s">
        <v>208</v>
      </c>
      <c r="E403" s="348" t="s">
        <v>54</v>
      </c>
      <c r="F403" s="348" t="s">
        <v>190</v>
      </c>
      <c r="G403" s="356">
        <v>1178000</v>
      </c>
      <c r="H403" s="356">
        <v>1178000</v>
      </c>
      <c r="I403" s="356">
        <f>G403-H403</f>
        <v>0</v>
      </c>
      <c r="J403" s="254"/>
      <c r="K403" s="102"/>
    </row>
    <row r="404" spans="1:11" s="309" customFormat="1" ht="33" customHeight="1">
      <c r="A404" s="355" t="s">
        <v>639</v>
      </c>
      <c r="B404" s="348" t="s">
        <v>236</v>
      </c>
      <c r="C404" s="348" t="s">
        <v>406</v>
      </c>
      <c r="D404" s="348" t="s">
        <v>208</v>
      </c>
      <c r="E404" s="348" t="s">
        <v>54</v>
      </c>
      <c r="F404" s="348" t="s">
        <v>599</v>
      </c>
      <c r="G404" s="356">
        <v>110003.96</v>
      </c>
      <c r="H404" s="356">
        <v>0</v>
      </c>
      <c r="I404" s="356">
        <f>G404-H404</f>
        <v>110003.96</v>
      </c>
      <c r="J404" s="308"/>
      <c r="K404" s="308"/>
    </row>
    <row r="405" spans="1:11" s="309" customFormat="1" ht="33" customHeight="1">
      <c r="A405" s="357" t="s">
        <v>614</v>
      </c>
      <c r="B405" s="348" t="s">
        <v>236</v>
      </c>
      <c r="C405" s="348" t="s">
        <v>562</v>
      </c>
      <c r="D405" s="348" t="s">
        <v>208</v>
      </c>
      <c r="E405" s="348" t="s">
        <v>54</v>
      </c>
      <c r="F405" s="348" t="s">
        <v>599</v>
      </c>
      <c r="G405" s="338">
        <v>5913401.9</v>
      </c>
      <c r="H405" s="338">
        <v>1890625</v>
      </c>
      <c r="I405" s="356">
        <f>G405-H405</f>
        <v>4022776.9000000004</v>
      </c>
      <c r="J405" s="308"/>
      <c r="K405" s="308"/>
    </row>
    <row r="406" spans="1:11" s="309" customFormat="1" ht="33" customHeight="1">
      <c r="A406" s="349" t="s">
        <v>611</v>
      </c>
      <c r="B406" s="337"/>
      <c r="C406" s="337"/>
      <c r="D406" s="337"/>
      <c r="E406" s="337"/>
      <c r="F406" s="337"/>
      <c r="G406" s="338">
        <f>G407+G408</f>
        <v>773052.81</v>
      </c>
      <c r="H406" s="338">
        <f>H407+H408</f>
        <v>0</v>
      </c>
      <c r="I406" s="338">
        <f>I407+I408</f>
        <v>773052.81</v>
      </c>
      <c r="J406" s="308"/>
      <c r="K406" s="308"/>
    </row>
    <row r="407" spans="1:11" s="309" customFormat="1" ht="67.5" customHeight="1">
      <c r="A407" s="262" t="s">
        <v>612</v>
      </c>
      <c r="B407" s="242" t="s">
        <v>236</v>
      </c>
      <c r="C407" s="242" t="s">
        <v>600</v>
      </c>
      <c r="D407" s="242" t="s">
        <v>208</v>
      </c>
      <c r="E407" s="242" t="s">
        <v>54</v>
      </c>
      <c r="F407" s="242" t="s">
        <v>382</v>
      </c>
      <c r="G407" s="246">
        <v>115957.92</v>
      </c>
      <c r="H407" s="246">
        <v>0</v>
      </c>
      <c r="I407" s="246">
        <f>G407-H407</f>
        <v>115957.92</v>
      </c>
      <c r="J407" s="308"/>
      <c r="K407" s="308"/>
    </row>
    <row r="408" spans="1:11" s="309" customFormat="1" ht="67.5" customHeight="1">
      <c r="A408" s="262" t="s">
        <v>613</v>
      </c>
      <c r="B408" s="242" t="s">
        <v>236</v>
      </c>
      <c r="C408" s="242" t="s">
        <v>620</v>
      </c>
      <c r="D408" s="242" t="s">
        <v>208</v>
      </c>
      <c r="E408" s="242" t="s">
        <v>54</v>
      </c>
      <c r="F408" s="242" t="s">
        <v>382</v>
      </c>
      <c r="G408" s="246">
        <v>657094.89</v>
      </c>
      <c r="H408" s="246">
        <v>0</v>
      </c>
      <c r="I408" s="246">
        <f>G408-H408</f>
        <v>657094.89</v>
      </c>
      <c r="J408" s="308"/>
      <c r="K408" s="308"/>
    </row>
    <row r="409" spans="1:9" s="102" customFormat="1" ht="14.25" customHeight="1">
      <c r="A409" s="27" t="s">
        <v>327</v>
      </c>
      <c r="B409" s="28" t="s">
        <v>130</v>
      </c>
      <c r="C409" s="25"/>
      <c r="D409" s="25"/>
      <c r="E409" s="25"/>
      <c r="F409" s="25"/>
      <c r="G409" s="86"/>
      <c r="H409" s="86"/>
      <c r="I409" s="231"/>
    </row>
    <row r="410" spans="1:9" s="102" customFormat="1" ht="59.25" customHeight="1">
      <c r="A410" s="322" t="s">
        <v>565</v>
      </c>
      <c r="B410" s="182" t="s">
        <v>130</v>
      </c>
      <c r="C410" s="182" t="s">
        <v>407</v>
      </c>
      <c r="D410" s="182"/>
      <c r="E410" s="182"/>
      <c r="F410" s="182"/>
      <c r="G410" s="181">
        <f>G416</f>
        <v>300000</v>
      </c>
      <c r="H410" s="181">
        <f>H416</f>
        <v>0</v>
      </c>
      <c r="I410" s="181">
        <f>I416</f>
        <v>300000</v>
      </c>
    </row>
    <row r="411" spans="1:9" s="3" customFormat="1" ht="27.75" customHeight="1" hidden="1">
      <c r="A411" s="27" t="s">
        <v>23</v>
      </c>
      <c r="B411" s="33" t="s">
        <v>132</v>
      </c>
      <c r="C411" s="33" t="s">
        <v>133</v>
      </c>
      <c r="D411" s="33" t="s">
        <v>131</v>
      </c>
      <c r="E411" s="28" t="s">
        <v>24</v>
      </c>
      <c r="F411" s="28"/>
      <c r="G411" s="83"/>
      <c r="H411" s="83"/>
      <c r="I411" s="83"/>
    </row>
    <row r="412" spans="1:9" s="3" customFormat="1" ht="21" customHeight="1" hidden="1">
      <c r="A412" s="53" t="s">
        <v>25</v>
      </c>
      <c r="B412" s="35" t="s">
        <v>132</v>
      </c>
      <c r="C412" s="35" t="s">
        <v>133</v>
      </c>
      <c r="D412" s="35" t="s">
        <v>131</v>
      </c>
      <c r="E412" s="42" t="s">
        <v>26</v>
      </c>
      <c r="F412" s="42"/>
      <c r="G412" s="83"/>
      <c r="H412" s="83"/>
      <c r="I412" s="83"/>
    </row>
    <row r="413" spans="1:9" s="3" customFormat="1" ht="28.5" customHeight="1" hidden="1">
      <c r="A413" s="53" t="s">
        <v>27</v>
      </c>
      <c r="B413" s="35" t="s">
        <v>132</v>
      </c>
      <c r="C413" s="35" t="s">
        <v>133</v>
      </c>
      <c r="D413" s="35" t="s">
        <v>131</v>
      </c>
      <c r="E413" s="42" t="s">
        <v>28</v>
      </c>
      <c r="F413" s="42"/>
      <c r="G413" s="83"/>
      <c r="H413" s="83"/>
      <c r="I413" s="83"/>
    </row>
    <row r="414" spans="1:9" s="3" customFormat="1" ht="30" customHeight="1" hidden="1">
      <c r="A414" s="37" t="s">
        <v>29</v>
      </c>
      <c r="B414" s="26"/>
      <c r="C414" s="26"/>
      <c r="D414" s="26"/>
      <c r="E414" s="26"/>
      <c r="F414" s="26" t="s">
        <v>19</v>
      </c>
      <c r="G414" s="83"/>
      <c r="H414" s="83"/>
      <c r="I414" s="83"/>
    </row>
    <row r="415" spans="1:9" s="5" customFormat="1" ht="1.5" customHeight="1">
      <c r="A415" s="29"/>
      <c r="B415" s="25"/>
      <c r="C415" s="25"/>
      <c r="D415" s="25"/>
      <c r="E415" s="25"/>
      <c r="F415" s="25"/>
      <c r="G415" s="83"/>
      <c r="H415" s="83"/>
      <c r="I415" s="83"/>
    </row>
    <row r="416" spans="1:9" s="5" customFormat="1" ht="25.5">
      <c r="A416" s="27" t="s">
        <v>328</v>
      </c>
      <c r="B416" s="28" t="s">
        <v>130</v>
      </c>
      <c r="C416" s="28" t="s">
        <v>408</v>
      </c>
      <c r="D416" s="28"/>
      <c r="E416" s="28"/>
      <c r="F416" s="28"/>
      <c r="G416" s="71">
        <f>G417</f>
        <v>300000</v>
      </c>
      <c r="H416" s="71">
        <f>H417</f>
        <v>0</v>
      </c>
      <c r="I416" s="71">
        <f>I417</f>
        <v>300000</v>
      </c>
    </row>
    <row r="417" spans="1:9" s="5" customFormat="1" ht="25.5">
      <c r="A417" s="29" t="s">
        <v>719</v>
      </c>
      <c r="B417" s="25" t="s">
        <v>130</v>
      </c>
      <c r="C417" s="25" t="s">
        <v>408</v>
      </c>
      <c r="D417" s="25" t="s">
        <v>431</v>
      </c>
      <c r="E417" s="25" t="s">
        <v>125</v>
      </c>
      <c r="F417" s="25"/>
      <c r="G417" s="86">
        <v>300000</v>
      </c>
      <c r="H417" s="83"/>
      <c r="I417" s="83">
        <f>G417-H417</f>
        <v>300000</v>
      </c>
    </row>
    <row r="418" spans="1:9" s="5" customFormat="1" ht="60" customHeight="1">
      <c r="A418" s="322" t="s">
        <v>550</v>
      </c>
      <c r="B418" s="182" t="s">
        <v>130</v>
      </c>
      <c r="C418" s="182" t="s">
        <v>402</v>
      </c>
      <c r="D418" s="191"/>
      <c r="E418" s="191"/>
      <c r="F418" s="191"/>
      <c r="G418" s="181">
        <f>G419</f>
        <v>1777920.88</v>
      </c>
      <c r="H418" s="181">
        <f>H419</f>
        <v>173777.68</v>
      </c>
      <c r="I418" s="181">
        <f>I419</f>
        <v>1604143.2</v>
      </c>
    </row>
    <row r="419" spans="1:9" s="5" customFormat="1" ht="12.75">
      <c r="A419" s="27" t="s">
        <v>329</v>
      </c>
      <c r="B419" s="28" t="s">
        <v>130</v>
      </c>
      <c r="C419" s="28" t="s">
        <v>409</v>
      </c>
      <c r="D419" s="28"/>
      <c r="E419" s="28"/>
      <c r="F419" s="28"/>
      <c r="G419" s="71">
        <f>G420+G425</f>
        <v>1777920.88</v>
      </c>
      <c r="H419" s="71">
        <f>H420+H425</f>
        <v>173777.68</v>
      </c>
      <c r="I419" s="71">
        <f>I420+I425</f>
        <v>1604143.2</v>
      </c>
    </row>
    <row r="420" spans="1:9" s="5" customFormat="1" ht="38.25" hidden="1">
      <c r="A420" s="27" t="s">
        <v>330</v>
      </c>
      <c r="B420" s="28" t="s">
        <v>130</v>
      </c>
      <c r="C420" s="28" t="s">
        <v>411</v>
      </c>
      <c r="D420" s="28"/>
      <c r="E420" s="28"/>
      <c r="F420" s="28"/>
      <c r="G420" s="71">
        <f>G421</f>
        <v>0</v>
      </c>
      <c r="H420" s="71">
        <f aca="true" t="shared" si="22" ref="H420:I423">H421</f>
        <v>0</v>
      </c>
      <c r="I420" s="71">
        <f t="shared" si="22"/>
        <v>0</v>
      </c>
    </row>
    <row r="421" spans="1:9" s="5" customFormat="1" ht="25.5" hidden="1">
      <c r="A421" s="186" t="s">
        <v>304</v>
      </c>
      <c r="B421" s="25" t="s">
        <v>130</v>
      </c>
      <c r="C421" s="25" t="s">
        <v>411</v>
      </c>
      <c r="D421" s="28" t="s">
        <v>287</v>
      </c>
      <c r="E421" s="25"/>
      <c r="F421" s="25"/>
      <c r="G421" s="83">
        <f>G422</f>
        <v>0</v>
      </c>
      <c r="H421" s="83">
        <f t="shared" si="22"/>
        <v>0</v>
      </c>
      <c r="I421" s="83">
        <f t="shared" si="22"/>
        <v>0</v>
      </c>
    </row>
    <row r="422" spans="1:9" s="5" customFormat="1" ht="25.5" hidden="1">
      <c r="A422" s="186" t="s">
        <v>294</v>
      </c>
      <c r="B422" s="25" t="s">
        <v>130</v>
      </c>
      <c r="C422" s="25" t="s">
        <v>411</v>
      </c>
      <c r="D422" s="28" t="s">
        <v>208</v>
      </c>
      <c r="E422" s="25"/>
      <c r="F422" s="25"/>
      <c r="G422" s="83">
        <f>G423</f>
        <v>0</v>
      </c>
      <c r="H422" s="83">
        <f t="shared" si="22"/>
        <v>0</v>
      </c>
      <c r="I422" s="83">
        <f t="shared" si="22"/>
        <v>0</v>
      </c>
    </row>
    <row r="423" spans="1:9" s="5" customFormat="1" ht="12.75" hidden="1">
      <c r="A423" s="187" t="s">
        <v>53</v>
      </c>
      <c r="B423" s="25" t="s">
        <v>130</v>
      </c>
      <c r="C423" s="25" t="s">
        <v>411</v>
      </c>
      <c r="D423" s="25" t="s">
        <v>208</v>
      </c>
      <c r="E423" s="25" t="s">
        <v>54</v>
      </c>
      <c r="F423" s="25"/>
      <c r="G423" s="83">
        <f>G424</f>
        <v>0</v>
      </c>
      <c r="H423" s="83">
        <f t="shared" si="22"/>
        <v>0</v>
      </c>
      <c r="I423" s="83">
        <f t="shared" si="22"/>
        <v>0</v>
      </c>
    </row>
    <row r="424" spans="1:10" s="5" customFormat="1" ht="12.75" hidden="1">
      <c r="A424" s="187" t="s">
        <v>331</v>
      </c>
      <c r="B424" s="25" t="s">
        <v>130</v>
      </c>
      <c r="C424" s="25" t="s">
        <v>411</v>
      </c>
      <c r="D424" s="25" t="s">
        <v>208</v>
      </c>
      <c r="E424" s="25" t="s">
        <v>54</v>
      </c>
      <c r="F424" s="25" t="s">
        <v>190</v>
      </c>
      <c r="G424" s="86"/>
      <c r="H424" s="83"/>
      <c r="I424" s="83">
        <f>G424-H424</f>
        <v>0</v>
      </c>
      <c r="J424" s="251"/>
    </row>
    <row r="425" spans="1:9" s="5" customFormat="1" ht="25.5">
      <c r="A425" s="186" t="s">
        <v>304</v>
      </c>
      <c r="B425" s="28" t="s">
        <v>130</v>
      </c>
      <c r="C425" s="28" t="s">
        <v>410</v>
      </c>
      <c r="D425" s="28" t="s">
        <v>287</v>
      </c>
      <c r="E425" s="28"/>
      <c r="F425" s="28"/>
      <c r="G425" s="71">
        <f>G426+G427+G428</f>
        <v>1777920.88</v>
      </c>
      <c r="H425" s="71">
        <f>H426+H427+H428</f>
        <v>173777.68</v>
      </c>
      <c r="I425" s="71">
        <f>I426+I427+I428</f>
        <v>1604143.2</v>
      </c>
    </row>
    <row r="426" spans="1:9" s="5" customFormat="1" ht="12.75">
      <c r="A426" s="29" t="s">
        <v>332</v>
      </c>
      <c r="B426" s="25" t="s">
        <v>130</v>
      </c>
      <c r="C426" s="25" t="s">
        <v>410</v>
      </c>
      <c r="D426" s="25" t="s">
        <v>208</v>
      </c>
      <c r="E426" s="25" t="s">
        <v>54</v>
      </c>
      <c r="F426" s="25" t="s">
        <v>190</v>
      </c>
      <c r="G426" s="83">
        <v>272000</v>
      </c>
      <c r="H426" s="83">
        <v>173777.68</v>
      </c>
      <c r="I426" s="83">
        <f>G426-H426</f>
        <v>98222.32</v>
      </c>
    </row>
    <row r="427" spans="1:9" s="5" customFormat="1" ht="25.5" customHeight="1">
      <c r="A427" s="187" t="s">
        <v>566</v>
      </c>
      <c r="B427" s="25" t="s">
        <v>130</v>
      </c>
      <c r="C427" s="25" t="s">
        <v>410</v>
      </c>
      <c r="D427" s="25" t="s">
        <v>208</v>
      </c>
      <c r="E427" s="25" t="s">
        <v>54</v>
      </c>
      <c r="F427" s="25" t="s">
        <v>563</v>
      </c>
      <c r="G427" s="83">
        <f>296000-184078</f>
        <v>111922</v>
      </c>
      <c r="H427" s="83"/>
      <c r="I427" s="83">
        <f>G427-H427</f>
        <v>111922</v>
      </c>
    </row>
    <row r="428" spans="1:9" s="5" customFormat="1" ht="25.5">
      <c r="A428" s="187" t="s">
        <v>567</v>
      </c>
      <c r="B428" s="25" t="s">
        <v>130</v>
      </c>
      <c r="C428" s="25" t="s">
        <v>410</v>
      </c>
      <c r="D428" s="25" t="s">
        <v>208</v>
      </c>
      <c r="E428" s="25" t="s">
        <v>54</v>
      </c>
      <c r="F428" s="25" t="s">
        <v>568</v>
      </c>
      <c r="G428" s="83">
        <f>2811286.55-1417287.67</f>
        <v>1393998.88</v>
      </c>
      <c r="H428" s="83"/>
      <c r="I428" s="83">
        <f>G428-H428</f>
        <v>1393998.88</v>
      </c>
    </row>
    <row r="429" spans="1:9" s="9" customFormat="1" ht="12.75" hidden="1">
      <c r="A429" s="27" t="s">
        <v>134</v>
      </c>
      <c r="B429" s="28" t="s">
        <v>135</v>
      </c>
      <c r="C429" s="28" t="s">
        <v>14</v>
      </c>
      <c r="D429" s="28" t="s">
        <v>7</v>
      </c>
      <c r="E429" s="28"/>
      <c r="F429" s="28"/>
      <c r="G429" s="85"/>
      <c r="H429" s="85"/>
      <c r="I429" s="85"/>
    </row>
    <row r="430" spans="1:9" s="13" customFormat="1" ht="12.75" hidden="1">
      <c r="A430" s="89" t="s">
        <v>136</v>
      </c>
      <c r="B430" s="65" t="s">
        <v>135</v>
      </c>
      <c r="C430" s="65" t="s">
        <v>137</v>
      </c>
      <c r="D430" s="65" t="s">
        <v>7</v>
      </c>
      <c r="E430" s="65"/>
      <c r="F430" s="65"/>
      <c r="G430" s="81"/>
      <c r="H430" s="81"/>
      <c r="I430" s="81"/>
    </row>
    <row r="431" spans="1:9" s="9" customFormat="1" ht="12.75" hidden="1">
      <c r="A431" s="27" t="s">
        <v>138</v>
      </c>
      <c r="B431" s="28" t="s">
        <v>135</v>
      </c>
      <c r="C431" s="28" t="s">
        <v>137</v>
      </c>
      <c r="D431" s="28" t="s">
        <v>139</v>
      </c>
      <c r="E431" s="28"/>
      <c r="F431" s="28"/>
      <c r="G431" s="85"/>
      <c r="H431" s="85"/>
      <c r="I431" s="85"/>
    </row>
    <row r="432" spans="1:9" s="9" customFormat="1" ht="25.5" hidden="1">
      <c r="A432" s="27" t="s">
        <v>140</v>
      </c>
      <c r="B432" s="28" t="s">
        <v>135</v>
      </c>
      <c r="C432" s="28" t="s">
        <v>137</v>
      </c>
      <c r="D432" s="28" t="s">
        <v>139</v>
      </c>
      <c r="E432" s="28" t="s">
        <v>141</v>
      </c>
      <c r="F432" s="28"/>
      <c r="G432" s="85"/>
      <c r="H432" s="85"/>
      <c r="I432" s="85"/>
    </row>
    <row r="433" spans="1:9" s="5" customFormat="1" ht="38.25" hidden="1">
      <c r="A433" s="27" t="s">
        <v>142</v>
      </c>
      <c r="B433" s="28" t="s">
        <v>135</v>
      </c>
      <c r="C433" s="28" t="s">
        <v>137</v>
      </c>
      <c r="D433" s="28" t="s">
        <v>139</v>
      </c>
      <c r="E433" s="28" t="s">
        <v>143</v>
      </c>
      <c r="F433" s="28"/>
      <c r="G433" s="83"/>
      <c r="H433" s="83"/>
      <c r="I433" s="83"/>
    </row>
    <row r="434" spans="1:9" s="9" customFormat="1" ht="12.75" hidden="1">
      <c r="A434" s="27" t="s">
        <v>60</v>
      </c>
      <c r="B434" s="28" t="s">
        <v>135</v>
      </c>
      <c r="C434" s="28" t="s">
        <v>137</v>
      </c>
      <c r="D434" s="28" t="s">
        <v>139</v>
      </c>
      <c r="E434" s="28" t="s">
        <v>61</v>
      </c>
      <c r="F434" s="28"/>
      <c r="G434" s="85"/>
      <c r="H434" s="85"/>
      <c r="I434" s="85"/>
    </row>
    <row r="435" spans="1:9" s="5" customFormat="1" ht="25.5" hidden="1">
      <c r="A435" s="27" t="s">
        <v>62</v>
      </c>
      <c r="B435" s="28" t="s">
        <v>135</v>
      </c>
      <c r="C435" s="28" t="s">
        <v>137</v>
      </c>
      <c r="D435" s="28" t="s">
        <v>139</v>
      </c>
      <c r="E435" s="28" t="s">
        <v>63</v>
      </c>
      <c r="F435" s="28"/>
      <c r="G435" s="83"/>
      <c r="H435" s="83"/>
      <c r="I435" s="83"/>
    </row>
    <row r="436" spans="1:9" s="5" customFormat="1" ht="25.5" hidden="1">
      <c r="A436" s="27" t="s">
        <v>144</v>
      </c>
      <c r="B436" s="28"/>
      <c r="C436" s="28"/>
      <c r="D436" s="28"/>
      <c r="E436" s="28"/>
      <c r="F436" s="28" t="s">
        <v>145</v>
      </c>
      <c r="G436" s="83"/>
      <c r="H436" s="83"/>
      <c r="I436" s="83"/>
    </row>
    <row r="437" spans="1:9" s="9" customFormat="1" ht="38.25" hidden="1">
      <c r="A437" s="27" t="s">
        <v>146</v>
      </c>
      <c r="B437" s="28" t="s">
        <v>135</v>
      </c>
      <c r="C437" s="28" t="s">
        <v>137</v>
      </c>
      <c r="D437" s="28" t="s">
        <v>147</v>
      </c>
      <c r="E437" s="28"/>
      <c r="F437" s="28"/>
      <c r="G437" s="85"/>
      <c r="H437" s="85"/>
      <c r="I437" s="85"/>
    </row>
    <row r="438" spans="1:9" s="9" customFormat="1" ht="25.5" hidden="1">
      <c r="A438" s="27" t="s">
        <v>140</v>
      </c>
      <c r="B438" s="28" t="s">
        <v>135</v>
      </c>
      <c r="C438" s="28" t="s">
        <v>137</v>
      </c>
      <c r="D438" s="28" t="s">
        <v>147</v>
      </c>
      <c r="E438" s="28" t="s">
        <v>141</v>
      </c>
      <c r="F438" s="28"/>
      <c r="G438" s="85"/>
      <c r="H438" s="85"/>
      <c r="I438" s="85"/>
    </row>
    <row r="439" spans="1:9" s="5" customFormat="1" ht="38.25" hidden="1">
      <c r="A439" s="27" t="s">
        <v>142</v>
      </c>
      <c r="B439" s="28" t="s">
        <v>135</v>
      </c>
      <c r="C439" s="28" t="s">
        <v>137</v>
      </c>
      <c r="D439" s="28" t="s">
        <v>147</v>
      </c>
      <c r="E439" s="28" t="s">
        <v>143</v>
      </c>
      <c r="F439" s="28"/>
      <c r="G439" s="83"/>
      <c r="H439" s="83"/>
      <c r="I439" s="83"/>
    </row>
    <row r="440" spans="1:9" s="5" customFormat="1" ht="12.75" hidden="1">
      <c r="A440" s="27"/>
      <c r="B440" s="28"/>
      <c r="C440" s="28"/>
      <c r="D440" s="28"/>
      <c r="E440" s="28"/>
      <c r="F440" s="28"/>
      <c r="G440" s="83"/>
      <c r="H440" s="83"/>
      <c r="I440" s="83"/>
    </row>
    <row r="441" spans="1:9" s="123" customFormat="1" ht="32.25" customHeight="1" hidden="1">
      <c r="A441" s="125" t="s">
        <v>255</v>
      </c>
      <c r="B441" s="128" t="s">
        <v>135</v>
      </c>
      <c r="C441" s="128"/>
      <c r="D441" s="128" t="s">
        <v>256</v>
      </c>
      <c r="E441" s="128" t="s">
        <v>43</v>
      </c>
      <c r="F441" s="128" t="s">
        <v>184</v>
      </c>
      <c r="G441" s="98"/>
      <c r="H441" s="98"/>
      <c r="I441" s="98"/>
    </row>
    <row r="442" spans="1:9" s="123" customFormat="1" ht="18" customHeight="1" hidden="1">
      <c r="A442" s="125" t="s">
        <v>257</v>
      </c>
      <c r="B442" s="128" t="s">
        <v>135</v>
      </c>
      <c r="C442" s="128"/>
      <c r="D442" s="128" t="s">
        <v>258</v>
      </c>
      <c r="E442" s="128" t="s">
        <v>125</v>
      </c>
      <c r="F442" s="128"/>
      <c r="G442" s="98"/>
      <c r="H442" s="98"/>
      <c r="I442" s="98"/>
    </row>
    <row r="443" spans="1:9" s="123" customFormat="1" ht="30.75" customHeight="1" hidden="1">
      <c r="A443" s="125" t="s">
        <v>259</v>
      </c>
      <c r="B443" s="128" t="s">
        <v>135</v>
      </c>
      <c r="C443" s="128"/>
      <c r="D443" s="128" t="s">
        <v>208</v>
      </c>
      <c r="E443" s="128" t="s">
        <v>54</v>
      </c>
      <c r="F443" s="128" t="s">
        <v>190</v>
      </c>
      <c r="G443" s="98"/>
      <c r="H443" s="98"/>
      <c r="I443" s="98"/>
    </row>
    <row r="444" spans="1:9" s="123" customFormat="1" ht="33" customHeight="1" hidden="1">
      <c r="A444" s="325" t="s">
        <v>260</v>
      </c>
      <c r="B444" s="326" t="s">
        <v>135</v>
      </c>
      <c r="C444" s="326"/>
      <c r="D444" s="326" t="s">
        <v>208</v>
      </c>
      <c r="E444" s="326" t="s">
        <v>70</v>
      </c>
      <c r="F444" s="326" t="s">
        <v>193</v>
      </c>
      <c r="G444" s="327"/>
      <c r="H444" s="327"/>
      <c r="I444" s="327"/>
    </row>
    <row r="445" spans="1:9" s="14" customFormat="1" ht="33" customHeight="1">
      <c r="A445" s="334" t="s">
        <v>569</v>
      </c>
      <c r="B445" s="237" t="s">
        <v>135</v>
      </c>
      <c r="C445" s="237"/>
      <c r="D445" s="237"/>
      <c r="E445" s="237"/>
      <c r="F445" s="237"/>
      <c r="G445" s="238">
        <f>G446+G450+G454</f>
        <v>5902733.61</v>
      </c>
      <c r="H445" s="238">
        <f>H446+H450+H454</f>
        <v>5281078.96</v>
      </c>
      <c r="I445" s="238">
        <f>I446+I450+I454</f>
        <v>595154.6499999999</v>
      </c>
    </row>
    <row r="446" spans="1:9" s="244" customFormat="1" ht="24" customHeight="1">
      <c r="A446" s="333" t="s">
        <v>232</v>
      </c>
      <c r="B446" s="331" t="s">
        <v>135</v>
      </c>
      <c r="C446" s="328"/>
      <c r="D446" s="331"/>
      <c r="E446" s="331"/>
      <c r="F446" s="331"/>
      <c r="G446" s="332">
        <f>G447+G448</f>
        <v>1590668.01</v>
      </c>
      <c r="H446" s="332">
        <f>H447+H448</f>
        <v>1266171.96</v>
      </c>
      <c r="I446" s="332">
        <f>I447+I448</f>
        <v>324496.04999999993</v>
      </c>
    </row>
    <row r="447" spans="1:9" s="137" customFormat="1" ht="26.25" customHeight="1">
      <c r="A447" s="187" t="s">
        <v>333</v>
      </c>
      <c r="B447" s="135" t="s">
        <v>135</v>
      </c>
      <c r="C447" s="135" t="s">
        <v>412</v>
      </c>
      <c r="D447" s="135" t="s">
        <v>208</v>
      </c>
      <c r="E447" s="135" t="s">
        <v>43</v>
      </c>
      <c r="F447" s="135" t="s">
        <v>184</v>
      </c>
      <c r="G447" s="86">
        <f>969696+300000</f>
        <v>1269696</v>
      </c>
      <c r="H447" s="136">
        <v>945201.18</v>
      </c>
      <c r="I447" s="154">
        <f>G447-H447</f>
        <v>324494.81999999995</v>
      </c>
    </row>
    <row r="448" spans="1:9" s="137" customFormat="1" ht="31.5" customHeight="1">
      <c r="A448" s="378" t="s">
        <v>697</v>
      </c>
      <c r="B448" s="135" t="s">
        <v>135</v>
      </c>
      <c r="C448" s="135" t="s">
        <v>307</v>
      </c>
      <c r="D448" s="135" t="s">
        <v>208</v>
      </c>
      <c r="E448" s="135" t="s">
        <v>43</v>
      </c>
      <c r="F448" s="135" t="s">
        <v>186</v>
      </c>
      <c r="G448" s="86">
        <v>320972.01</v>
      </c>
      <c r="H448" s="136">
        <v>320970.78</v>
      </c>
      <c r="I448" s="83">
        <f>G448-H448</f>
        <v>1.2299999999813735</v>
      </c>
    </row>
    <row r="449" spans="1:9" s="137" customFormat="1" ht="26.25" customHeight="1">
      <c r="A449" s="333" t="s">
        <v>233</v>
      </c>
      <c r="B449" s="135"/>
      <c r="C449" s="135"/>
      <c r="D449" s="135"/>
      <c r="E449" s="135"/>
      <c r="F449" s="135"/>
      <c r="G449" s="86"/>
      <c r="H449" s="136"/>
      <c r="I449" s="154"/>
    </row>
    <row r="450" spans="1:9" s="137" customFormat="1" ht="60" customHeight="1">
      <c r="A450" s="322" t="s">
        <v>571</v>
      </c>
      <c r="B450" s="182" t="s">
        <v>135</v>
      </c>
      <c r="C450" s="321"/>
      <c r="D450" s="321"/>
      <c r="E450" s="321"/>
      <c r="F450" s="321"/>
      <c r="G450" s="261">
        <f>G451+G452+G453</f>
        <v>4065087.6</v>
      </c>
      <c r="H450" s="261">
        <f>H451+H452+H453</f>
        <v>3823407</v>
      </c>
      <c r="I450" s="261">
        <f>I451+I452+I453</f>
        <v>241680.6</v>
      </c>
    </row>
    <row r="451" spans="1:9" s="14" customFormat="1" ht="31.5" customHeight="1">
      <c r="A451" s="361" t="s">
        <v>649</v>
      </c>
      <c r="B451" s="44" t="s">
        <v>135</v>
      </c>
      <c r="C451" s="25" t="s">
        <v>447</v>
      </c>
      <c r="D451" s="44" t="s">
        <v>208</v>
      </c>
      <c r="E451" s="44" t="s">
        <v>54</v>
      </c>
      <c r="F451" s="25" t="s">
        <v>190</v>
      </c>
      <c r="G451" s="86">
        <v>438000</v>
      </c>
      <c r="H451" s="86">
        <v>196999</v>
      </c>
      <c r="I451" s="83">
        <f>G451-H451</f>
        <v>241001</v>
      </c>
    </row>
    <row r="452" spans="1:9" s="14" customFormat="1" ht="48.75" customHeight="1">
      <c r="A452" s="361" t="s">
        <v>741</v>
      </c>
      <c r="B452" s="44" t="s">
        <v>135</v>
      </c>
      <c r="C452" s="25" t="s">
        <v>447</v>
      </c>
      <c r="D452" s="44" t="s">
        <v>756</v>
      </c>
      <c r="E452" s="44" t="s">
        <v>757</v>
      </c>
      <c r="F452" s="25"/>
      <c r="G452" s="86">
        <v>182000</v>
      </c>
      <c r="H452" s="86">
        <v>181320.4</v>
      </c>
      <c r="I452" s="83">
        <f>G452-H452</f>
        <v>679.6000000000058</v>
      </c>
    </row>
    <row r="453" spans="1:9" s="14" customFormat="1" ht="48.75" customHeight="1">
      <c r="A453" s="361" t="s">
        <v>732</v>
      </c>
      <c r="B453" s="44" t="s">
        <v>135</v>
      </c>
      <c r="C453" s="25" t="s">
        <v>447</v>
      </c>
      <c r="D453" s="44" t="s">
        <v>756</v>
      </c>
      <c r="E453" s="44" t="s">
        <v>757</v>
      </c>
      <c r="F453" s="25" t="s">
        <v>568</v>
      </c>
      <c r="G453" s="86">
        <v>3445087.6</v>
      </c>
      <c r="H453" s="86">
        <v>3445087.6</v>
      </c>
      <c r="I453" s="83">
        <f>G453-H453</f>
        <v>0</v>
      </c>
    </row>
    <row r="454" spans="1:9" s="14" customFormat="1" ht="47.25" customHeight="1">
      <c r="A454" s="322" t="s">
        <v>584</v>
      </c>
      <c r="B454" s="260" t="s">
        <v>135</v>
      </c>
      <c r="C454" s="260"/>
      <c r="D454" s="260"/>
      <c r="E454" s="260"/>
      <c r="F454" s="260"/>
      <c r="G454" s="261">
        <f>G455+G456</f>
        <v>246978</v>
      </c>
      <c r="H454" s="261">
        <f>H455+H456</f>
        <v>191500</v>
      </c>
      <c r="I454" s="261">
        <f>I455</f>
        <v>28978</v>
      </c>
    </row>
    <row r="455" spans="1:9" s="14" customFormat="1" ht="44.25" customHeight="1">
      <c r="A455" s="361" t="s">
        <v>710</v>
      </c>
      <c r="B455" s="44" t="s">
        <v>135</v>
      </c>
      <c r="C455" s="25" t="s">
        <v>711</v>
      </c>
      <c r="D455" s="44" t="s">
        <v>256</v>
      </c>
      <c r="E455" s="44" t="s">
        <v>462</v>
      </c>
      <c r="F455" s="25" t="s">
        <v>261</v>
      </c>
      <c r="G455" s="86">
        <v>86978</v>
      </c>
      <c r="H455" s="86">
        <v>58000</v>
      </c>
      <c r="I455" s="83">
        <f>G455-H455</f>
        <v>28978</v>
      </c>
    </row>
    <row r="456" spans="1:9" s="14" customFormat="1" ht="19.5" customHeight="1">
      <c r="A456" s="361"/>
      <c r="B456" s="44" t="s">
        <v>135</v>
      </c>
      <c r="C456" s="25" t="s">
        <v>711</v>
      </c>
      <c r="D456" s="44" t="s">
        <v>208</v>
      </c>
      <c r="E456" s="44" t="s">
        <v>43</v>
      </c>
      <c r="F456" s="25" t="s">
        <v>184</v>
      </c>
      <c r="G456" s="86">
        <v>160000</v>
      </c>
      <c r="H456" s="86">
        <v>133500</v>
      </c>
      <c r="I456" s="83">
        <f>G456-H456</f>
        <v>26500</v>
      </c>
    </row>
    <row r="457" spans="1:9" s="137" customFormat="1" ht="26.25" customHeight="1">
      <c r="A457" s="360" t="s">
        <v>644</v>
      </c>
      <c r="B457" s="237" t="s">
        <v>645</v>
      </c>
      <c r="C457" s="237"/>
      <c r="D457" s="237"/>
      <c r="E457" s="237"/>
      <c r="F457" s="237"/>
      <c r="G457" s="238">
        <f>G458+G459+G460</f>
        <v>2165449</v>
      </c>
      <c r="H457" s="238">
        <f>H458+H459+H460</f>
        <v>0</v>
      </c>
      <c r="I457" s="238">
        <f>I458+I459+I460</f>
        <v>2165449</v>
      </c>
    </row>
    <row r="458" spans="1:9" s="137" customFormat="1" ht="96.75" customHeight="1">
      <c r="A458" s="347" t="s">
        <v>646</v>
      </c>
      <c r="B458" s="135" t="s">
        <v>645</v>
      </c>
      <c r="C458" s="135" t="s">
        <v>575</v>
      </c>
      <c r="D458" s="135" t="s">
        <v>208</v>
      </c>
      <c r="E458" s="135" t="s">
        <v>54</v>
      </c>
      <c r="F458" s="135" t="s">
        <v>190</v>
      </c>
      <c r="G458" s="86">
        <v>300000</v>
      </c>
      <c r="H458" s="136"/>
      <c r="I458" s="83">
        <f>G458-H458</f>
        <v>300000</v>
      </c>
    </row>
    <row r="459" spans="1:9" s="137" customFormat="1" ht="84.75" customHeight="1">
      <c r="A459" s="347" t="s">
        <v>647</v>
      </c>
      <c r="B459" s="135" t="s">
        <v>645</v>
      </c>
      <c r="C459" s="135" t="s">
        <v>575</v>
      </c>
      <c r="D459" s="135" t="s">
        <v>208</v>
      </c>
      <c r="E459" s="135" t="s">
        <v>54</v>
      </c>
      <c r="F459" s="135" t="s">
        <v>568</v>
      </c>
      <c r="G459" s="86">
        <v>1665449</v>
      </c>
      <c r="H459" s="136"/>
      <c r="I459" s="83">
        <f>G459-H459</f>
        <v>1665449</v>
      </c>
    </row>
    <row r="460" spans="1:9" s="137" customFormat="1" ht="60.75" customHeight="1">
      <c r="A460" s="322" t="s">
        <v>571</v>
      </c>
      <c r="B460" s="182" t="s">
        <v>645</v>
      </c>
      <c r="C460" s="321"/>
      <c r="D460" s="321"/>
      <c r="E460" s="321"/>
      <c r="F460" s="321"/>
      <c r="G460" s="261">
        <f>G461</f>
        <v>200000</v>
      </c>
      <c r="H460" s="261">
        <f>H461</f>
        <v>0</v>
      </c>
      <c r="I460" s="261">
        <f>I461</f>
        <v>200000</v>
      </c>
    </row>
    <row r="461" spans="1:9" s="137" customFormat="1" ht="33" customHeight="1">
      <c r="A461" s="347" t="s">
        <v>742</v>
      </c>
      <c r="B461" s="135" t="s">
        <v>645</v>
      </c>
      <c r="C461" s="135" t="s">
        <v>447</v>
      </c>
      <c r="D461" s="135" t="s">
        <v>208</v>
      </c>
      <c r="E461" s="135" t="s">
        <v>54</v>
      </c>
      <c r="F461" s="135" t="s">
        <v>190</v>
      </c>
      <c r="G461" s="86">
        <v>200000</v>
      </c>
      <c r="H461" s="136"/>
      <c r="I461" s="83">
        <f>G461-H461</f>
        <v>200000</v>
      </c>
    </row>
    <row r="462" spans="1:10" s="5" customFormat="1" ht="26.25" customHeight="1">
      <c r="A462" s="334" t="s">
        <v>570</v>
      </c>
      <c r="B462" s="237" t="s">
        <v>148</v>
      </c>
      <c r="C462" s="237"/>
      <c r="D462" s="237"/>
      <c r="E462" s="237"/>
      <c r="F462" s="237"/>
      <c r="G462" s="238">
        <f>G464+G467+G469+G474+G550</f>
        <v>122403473.53999999</v>
      </c>
      <c r="H462" s="238">
        <f>H464+H467+H469+H474+H550</f>
        <v>60705986.9</v>
      </c>
      <c r="I462" s="238">
        <f>I464+I467+I469+I474+I550</f>
        <v>56285078.18</v>
      </c>
      <c r="J462" s="143"/>
    </row>
    <row r="463" spans="1:10" s="14" customFormat="1" ht="26.25" customHeight="1">
      <c r="A463" s="333" t="s">
        <v>232</v>
      </c>
      <c r="B463" s="36"/>
      <c r="C463" s="36"/>
      <c r="D463" s="36"/>
      <c r="E463" s="36"/>
      <c r="F463" s="36"/>
      <c r="G463" s="86"/>
      <c r="H463" s="86"/>
      <c r="I463" s="227"/>
      <c r="J463" s="259"/>
    </row>
    <row r="464" spans="1:10" s="14" customFormat="1" ht="26.25" customHeight="1">
      <c r="A464" s="336" t="s">
        <v>576</v>
      </c>
      <c r="B464" s="337"/>
      <c r="C464" s="337"/>
      <c r="D464" s="337"/>
      <c r="E464" s="337"/>
      <c r="F464" s="337"/>
      <c r="G464" s="338">
        <f>G465+G466</f>
        <v>2350762.1100000003</v>
      </c>
      <c r="H464" s="338">
        <f>H465+H466</f>
        <v>880417.39</v>
      </c>
      <c r="I464" s="338">
        <f>I465+I466</f>
        <v>1470344.7200000002</v>
      </c>
      <c r="J464" s="259"/>
    </row>
    <row r="465" spans="1:10" s="14" customFormat="1" ht="26.25" customHeight="1">
      <c r="A465" s="132" t="s">
        <v>574</v>
      </c>
      <c r="B465" s="44" t="s">
        <v>148</v>
      </c>
      <c r="C465" s="44" t="s">
        <v>575</v>
      </c>
      <c r="D465" s="44" t="s">
        <v>208</v>
      </c>
      <c r="E465" s="44" t="s">
        <v>43</v>
      </c>
      <c r="F465" s="44" t="s">
        <v>186</v>
      </c>
      <c r="G465" s="86">
        <f>793161.91+2228.58</f>
        <v>795390.49</v>
      </c>
      <c r="H465" s="86">
        <v>344180</v>
      </c>
      <c r="I465" s="136">
        <f>G465-H465</f>
        <v>451210.49</v>
      </c>
      <c r="J465" s="259"/>
    </row>
    <row r="466" spans="1:10" s="14" customFormat="1" ht="26.25" customHeight="1">
      <c r="A466" s="132" t="s">
        <v>334</v>
      </c>
      <c r="B466" s="44" t="s">
        <v>148</v>
      </c>
      <c r="C466" s="44" t="s">
        <v>575</v>
      </c>
      <c r="D466" s="44" t="s">
        <v>523</v>
      </c>
      <c r="E466" s="44" t="s">
        <v>33</v>
      </c>
      <c r="F466" s="44" t="s">
        <v>180</v>
      </c>
      <c r="G466" s="86">
        <v>1555371.62</v>
      </c>
      <c r="H466" s="86">
        <v>536237.39</v>
      </c>
      <c r="I466" s="136">
        <f>G466-H466</f>
        <v>1019134.2300000001</v>
      </c>
      <c r="J466" s="259"/>
    </row>
    <row r="467" spans="1:10" s="14" customFormat="1" ht="26.25" customHeight="1">
      <c r="A467" s="132" t="s">
        <v>581</v>
      </c>
      <c r="B467" s="44" t="s">
        <v>148</v>
      </c>
      <c r="C467" s="44" t="s">
        <v>575</v>
      </c>
      <c r="D467" s="44" t="s">
        <v>208</v>
      </c>
      <c r="E467" s="44" t="s">
        <v>41</v>
      </c>
      <c r="F467" s="44"/>
      <c r="G467" s="86">
        <v>14131.6</v>
      </c>
      <c r="H467" s="86">
        <v>7065.8</v>
      </c>
      <c r="I467" s="136">
        <f>G467-H467</f>
        <v>7065.8</v>
      </c>
      <c r="J467" s="259"/>
    </row>
    <row r="468" spans="1:10" s="14" customFormat="1" ht="26.25" customHeight="1">
      <c r="A468" s="103" t="s">
        <v>233</v>
      </c>
      <c r="B468" s="107"/>
      <c r="C468" s="107"/>
      <c r="D468" s="107"/>
      <c r="E468" s="107"/>
      <c r="F468" s="107"/>
      <c r="G468" s="86"/>
      <c r="H468" s="86"/>
      <c r="I468" s="227"/>
      <c r="J468" s="259"/>
    </row>
    <row r="469" spans="1:9" s="137" customFormat="1" ht="59.25" customHeight="1">
      <c r="A469" s="322" t="s">
        <v>571</v>
      </c>
      <c r="B469" s="182" t="s">
        <v>148</v>
      </c>
      <c r="C469" s="182"/>
      <c r="D469" s="194"/>
      <c r="E469" s="194"/>
      <c r="F469" s="194"/>
      <c r="G469" s="261">
        <f>G470+G471+G472+G473</f>
        <v>491000</v>
      </c>
      <c r="H469" s="261">
        <f>H470+H471+H472+H473</f>
        <v>124308.24</v>
      </c>
      <c r="I469" s="261">
        <f>I470+I471+I472+I473</f>
        <v>366691.76</v>
      </c>
    </row>
    <row r="470" spans="1:9" s="137" customFormat="1" ht="21.75" customHeight="1">
      <c r="A470" s="24" t="s">
        <v>572</v>
      </c>
      <c r="B470" s="25" t="s">
        <v>148</v>
      </c>
      <c r="C470" s="25" t="s">
        <v>447</v>
      </c>
      <c r="D470" s="44" t="s">
        <v>208</v>
      </c>
      <c r="E470" s="44" t="s">
        <v>43</v>
      </c>
      <c r="F470" s="25" t="s">
        <v>186</v>
      </c>
      <c r="G470" s="86">
        <v>335000</v>
      </c>
      <c r="H470" s="154"/>
      <c r="I470" s="136">
        <f>G470-H470</f>
        <v>335000</v>
      </c>
    </row>
    <row r="471" spans="1:9" s="137" customFormat="1" ht="20.25" customHeight="1">
      <c r="A471" s="24" t="s">
        <v>53</v>
      </c>
      <c r="B471" s="25" t="s">
        <v>148</v>
      </c>
      <c r="C471" s="25" t="s">
        <v>447</v>
      </c>
      <c r="D471" s="44" t="s">
        <v>208</v>
      </c>
      <c r="E471" s="44" t="s">
        <v>54</v>
      </c>
      <c r="F471" s="25" t="s">
        <v>190</v>
      </c>
      <c r="G471" s="86"/>
      <c r="H471" s="136"/>
      <c r="I471" s="136">
        <f>G471-H471</f>
        <v>0</v>
      </c>
    </row>
    <row r="472" spans="1:9" s="137" customFormat="1" ht="21" customHeight="1">
      <c r="A472" s="24" t="s">
        <v>200</v>
      </c>
      <c r="B472" s="25" t="s">
        <v>148</v>
      </c>
      <c r="C472" s="25" t="s">
        <v>447</v>
      </c>
      <c r="D472" s="44" t="s">
        <v>208</v>
      </c>
      <c r="E472" s="44" t="s">
        <v>70</v>
      </c>
      <c r="F472" s="25" t="s">
        <v>193</v>
      </c>
      <c r="G472" s="136">
        <f>138000-138000</f>
        <v>0</v>
      </c>
      <c r="H472" s="136"/>
      <c r="I472" s="136">
        <f>G472-H472</f>
        <v>0</v>
      </c>
    </row>
    <row r="473" spans="1:9" s="137" customFormat="1" ht="18" customHeight="1" thickBot="1">
      <c r="A473" s="24" t="s">
        <v>247</v>
      </c>
      <c r="B473" s="25" t="s">
        <v>148</v>
      </c>
      <c r="C473" s="25" t="s">
        <v>447</v>
      </c>
      <c r="D473" s="44" t="s">
        <v>208</v>
      </c>
      <c r="E473" s="44" t="s">
        <v>448</v>
      </c>
      <c r="F473" s="25" t="s">
        <v>195</v>
      </c>
      <c r="G473" s="136">
        <f>18000+138000</f>
        <v>156000</v>
      </c>
      <c r="H473" s="136">
        <v>124308.24</v>
      </c>
      <c r="I473" s="136">
        <f>G473-H473</f>
        <v>31691.759999999995</v>
      </c>
    </row>
    <row r="474" spans="1:12" s="137" customFormat="1" ht="57.75" thickBot="1">
      <c r="A474" s="335" t="s">
        <v>573</v>
      </c>
      <c r="B474" s="182" t="s">
        <v>148</v>
      </c>
      <c r="C474" s="182" t="s">
        <v>413</v>
      </c>
      <c r="D474" s="191"/>
      <c r="E474" s="191"/>
      <c r="F474" s="191"/>
      <c r="G474" s="181">
        <f>G479+G481+G483+G498+G545+G546+G547+G548+G549</f>
        <v>110547579.83</v>
      </c>
      <c r="H474" s="181">
        <f>H479+H481+H483+H498+H545+H546+H547+H548+H549</f>
        <v>50694195.47</v>
      </c>
      <c r="I474" s="181">
        <f>I479+I481+I483+I498+I545+I546+I547+I548+I549</f>
        <v>54440975.9</v>
      </c>
      <c r="J474" s="344"/>
      <c r="K474" s="344"/>
      <c r="L474" s="344"/>
    </row>
    <row r="475" spans="1:12" s="123" customFormat="1" ht="24" customHeight="1" hidden="1">
      <c r="A475" s="127" t="s">
        <v>53</v>
      </c>
      <c r="B475" s="135" t="s">
        <v>148</v>
      </c>
      <c r="C475" s="185" t="s">
        <v>414</v>
      </c>
      <c r="D475" s="135" t="s">
        <v>208</v>
      </c>
      <c r="E475" s="135"/>
      <c r="F475" s="135"/>
      <c r="G475" s="136"/>
      <c r="H475" s="136"/>
      <c r="I475" s="136"/>
      <c r="J475" s="130"/>
      <c r="K475" s="130"/>
      <c r="L475" s="130"/>
    </row>
    <row r="476" spans="1:12" s="123" customFormat="1" ht="24.75" customHeight="1" hidden="1">
      <c r="A476" s="127" t="s">
        <v>200</v>
      </c>
      <c r="B476" s="135" t="s">
        <v>148</v>
      </c>
      <c r="C476" s="185" t="s">
        <v>414</v>
      </c>
      <c r="D476" s="135" t="s">
        <v>208</v>
      </c>
      <c r="E476" s="135"/>
      <c r="F476" s="135"/>
      <c r="G476" s="136"/>
      <c r="H476" s="136"/>
      <c r="I476" s="136"/>
      <c r="J476" s="130"/>
      <c r="K476" s="130"/>
      <c r="L476" s="130"/>
    </row>
    <row r="477" spans="1:12" s="123" customFormat="1" ht="22.5" customHeight="1" hidden="1">
      <c r="A477" s="127" t="s">
        <v>247</v>
      </c>
      <c r="B477" s="135" t="s">
        <v>148</v>
      </c>
      <c r="C477" s="185" t="s">
        <v>414</v>
      </c>
      <c r="D477" s="135" t="s">
        <v>208</v>
      </c>
      <c r="E477" s="135"/>
      <c r="F477" s="135"/>
      <c r="G477" s="136"/>
      <c r="H477" s="136"/>
      <c r="I477" s="136"/>
      <c r="J477" s="130"/>
      <c r="K477" s="130"/>
      <c r="L477" s="130"/>
    </row>
    <row r="478" spans="1:12" s="123" customFormat="1" ht="29.25" customHeight="1" hidden="1">
      <c r="A478" s="127" t="s">
        <v>247</v>
      </c>
      <c r="B478" s="135" t="s">
        <v>148</v>
      </c>
      <c r="C478" s="185" t="s">
        <v>414</v>
      </c>
      <c r="D478" s="135" t="s">
        <v>125</v>
      </c>
      <c r="E478" s="135"/>
      <c r="F478" s="135"/>
      <c r="G478" s="136"/>
      <c r="H478" s="136"/>
      <c r="I478" s="136"/>
      <c r="J478" s="130"/>
      <c r="K478" s="130"/>
      <c r="L478" s="130"/>
    </row>
    <row r="479" spans="1:12" s="14" customFormat="1" ht="23.25" customHeight="1">
      <c r="A479" s="193" t="s">
        <v>234</v>
      </c>
      <c r="B479" s="337" t="s">
        <v>148</v>
      </c>
      <c r="C479" s="337" t="s">
        <v>415</v>
      </c>
      <c r="D479" s="337"/>
      <c r="E479" s="337"/>
      <c r="F479" s="337"/>
      <c r="G479" s="338">
        <f>G480</f>
        <v>581997.09</v>
      </c>
      <c r="H479" s="338">
        <f>H480</f>
        <v>430083.23</v>
      </c>
      <c r="I479" s="338">
        <f>I480</f>
        <v>151913.86</v>
      </c>
      <c r="J479" s="102"/>
      <c r="K479" s="102"/>
      <c r="L479" s="102"/>
    </row>
    <row r="480" spans="1:10" s="5" customFormat="1" ht="25.5">
      <c r="A480" s="24" t="s">
        <v>335</v>
      </c>
      <c r="B480" s="25" t="s">
        <v>148</v>
      </c>
      <c r="C480" s="44" t="s">
        <v>415</v>
      </c>
      <c r="D480" s="44" t="s">
        <v>208</v>
      </c>
      <c r="E480" s="44" t="s">
        <v>43</v>
      </c>
      <c r="F480" s="44" t="s">
        <v>183</v>
      </c>
      <c r="G480" s="86">
        <v>581997.09</v>
      </c>
      <c r="H480" s="83">
        <v>430083.23</v>
      </c>
      <c r="I480" s="83">
        <f>G480-H480</f>
        <v>151913.86</v>
      </c>
      <c r="J480" s="252"/>
    </row>
    <row r="481" spans="1:9" s="5" customFormat="1" ht="25.5">
      <c r="A481" s="193" t="s">
        <v>336</v>
      </c>
      <c r="B481" s="337" t="s">
        <v>148</v>
      </c>
      <c r="C481" s="337" t="s">
        <v>416</v>
      </c>
      <c r="D481" s="337"/>
      <c r="E481" s="337"/>
      <c r="F481" s="337"/>
      <c r="G481" s="338">
        <f>G482</f>
        <v>9199892.27</v>
      </c>
      <c r="H481" s="338">
        <f>H482</f>
        <v>5556927.54</v>
      </c>
      <c r="I481" s="338">
        <f>I482</f>
        <v>3642964.7299999995</v>
      </c>
    </row>
    <row r="482" spans="1:10" s="5" customFormat="1" ht="25.5">
      <c r="A482" s="24" t="s">
        <v>337</v>
      </c>
      <c r="B482" s="25" t="s">
        <v>148</v>
      </c>
      <c r="C482" s="44" t="s">
        <v>416</v>
      </c>
      <c r="D482" s="44" t="s">
        <v>208</v>
      </c>
      <c r="E482" s="44" t="s">
        <v>43</v>
      </c>
      <c r="F482" s="44" t="s">
        <v>186</v>
      </c>
      <c r="G482" s="86">
        <f>9085384+114508.27</f>
        <v>9199892.27</v>
      </c>
      <c r="H482" s="83">
        <v>5556927.54</v>
      </c>
      <c r="I482" s="154">
        <f>G482-H482</f>
        <v>3642964.7299999995</v>
      </c>
      <c r="J482" s="252"/>
    </row>
    <row r="483" spans="1:9" s="5" customFormat="1" ht="25.5">
      <c r="A483" s="193" t="s">
        <v>338</v>
      </c>
      <c r="B483" s="337" t="s">
        <v>148</v>
      </c>
      <c r="C483" s="337" t="s">
        <v>417</v>
      </c>
      <c r="D483" s="337"/>
      <c r="E483" s="337"/>
      <c r="F483" s="337"/>
      <c r="G483" s="338">
        <f>G484+G487+G490+G493+G486+G489</f>
        <v>10341176.2</v>
      </c>
      <c r="H483" s="338">
        <f>H484+H487+H490+H493</f>
        <v>1207401.32</v>
      </c>
      <c r="I483" s="338">
        <f>I484+I487+I490+I493</f>
        <v>9133774.88</v>
      </c>
    </row>
    <row r="484" spans="1:9" s="14" customFormat="1" ht="12.75">
      <c r="A484" s="45" t="s">
        <v>654</v>
      </c>
      <c r="B484" s="28" t="s">
        <v>148</v>
      </c>
      <c r="C484" s="36" t="s">
        <v>417</v>
      </c>
      <c r="D484" s="36" t="s">
        <v>208</v>
      </c>
      <c r="E484" s="36" t="s">
        <v>54</v>
      </c>
      <c r="F484" s="362" t="s">
        <v>190</v>
      </c>
      <c r="G484" s="90">
        <f>G485</f>
        <v>401278.26</v>
      </c>
      <c r="H484" s="90">
        <f>H485+H486</f>
        <v>0</v>
      </c>
      <c r="I484" s="90">
        <f>I485+I486</f>
        <v>456278.26</v>
      </c>
    </row>
    <row r="485" spans="1:10" s="5" customFormat="1" ht="38.25">
      <c r="A485" s="48" t="s">
        <v>650</v>
      </c>
      <c r="B485" s="42"/>
      <c r="C485" s="46"/>
      <c r="D485" s="46"/>
      <c r="E485" s="46"/>
      <c r="F485" s="46"/>
      <c r="G485" s="275">
        <f>217730.21+183548.05</f>
        <v>401278.26</v>
      </c>
      <c r="H485" s="358"/>
      <c r="I485" s="358">
        <f>G485-H485</f>
        <v>401278.26</v>
      </c>
      <c r="J485" s="143"/>
    </row>
    <row r="486" spans="1:10" s="5" customFormat="1" ht="25.5">
      <c r="A486" s="48" t="s">
        <v>651</v>
      </c>
      <c r="B486" s="28" t="s">
        <v>148</v>
      </c>
      <c r="C486" s="36" t="s">
        <v>417</v>
      </c>
      <c r="D486" s="36" t="s">
        <v>208</v>
      </c>
      <c r="E486" s="36" t="s">
        <v>701</v>
      </c>
      <c r="F486" s="46"/>
      <c r="G486" s="275">
        <v>55000</v>
      </c>
      <c r="H486" s="358">
        <v>0</v>
      </c>
      <c r="I486" s="358">
        <f>G486-H486</f>
        <v>55000</v>
      </c>
      <c r="J486" s="143"/>
    </row>
    <row r="487" spans="1:10" s="5" customFormat="1" ht="25.5">
      <c r="A487" s="45" t="s">
        <v>659</v>
      </c>
      <c r="B487" s="28" t="s">
        <v>148</v>
      </c>
      <c r="C487" s="36" t="s">
        <v>417</v>
      </c>
      <c r="D487" s="36" t="s">
        <v>208</v>
      </c>
      <c r="E487" s="36" t="s">
        <v>54</v>
      </c>
      <c r="F487" s="36" t="s">
        <v>568</v>
      </c>
      <c r="G487" s="90">
        <f>G488</f>
        <v>7624286.8</v>
      </c>
      <c r="H487" s="90">
        <f>H488+H489</f>
        <v>0</v>
      </c>
      <c r="I487" s="90">
        <f>I488+I489</f>
        <v>8669286.8</v>
      </c>
      <c r="J487" s="143"/>
    </row>
    <row r="488" spans="1:10" s="5" customFormat="1" ht="25.5">
      <c r="A488" s="48" t="s">
        <v>652</v>
      </c>
      <c r="B488" s="42"/>
      <c r="C488" s="46"/>
      <c r="D488" s="46"/>
      <c r="E488" s="46"/>
      <c r="F488" s="46"/>
      <c r="G488" s="275">
        <f>3487412.9+4136873.9</f>
        <v>7624286.8</v>
      </c>
      <c r="H488" s="358"/>
      <c r="I488" s="246">
        <f>G488-H488</f>
        <v>7624286.8</v>
      </c>
      <c r="J488" s="143"/>
    </row>
    <row r="489" spans="1:10" s="5" customFormat="1" ht="12.75">
      <c r="A489" s="48" t="s">
        <v>653</v>
      </c>
      <c r="B489" s="28" t="s">
        <v>148</v>
      </c>
      <c r="C489" s="36" t="s">
        <v>417</v>
      </c>
      <c r="D489" s="36" t="s">
        <v>208</v>
      </c>
      <c r="E489" s="36" t="s">
        <v>701</v>
      </c>
      <c r="F489" s="46"/>
      <c r="G489" s="275">
        <v>1045000</v>
      </c>
      <c r="H489" s="358"/>
      <c r="I489" s="246">
        <f>G489-H489</f>
        <v>1045000</v>
      </c>
      <c r="J489" s="143"/>
    </row>
    <row r="490" spans="1:10" s="5" customFormat="1" ht="25.5">
      <c r="A490" s="45" t="s">
        <v>655</v>
      </c>
      <c r="B490" s="28" t="s">
        <v>148</v>
      </c>
      <c r="C490" s="36" t="s">
        <v>417</v>
      </c>
      <c r="D490" s="36" t="s">
        <v>208</v>
      </c>
      <c r="E490" s="36" t="s">
        <v>70</v>
      </c>
      <c r="F490" s="362" t="s">
        <v>193</v>
      </c>
      <c r="G490" s="90">
        <f>G491+G492</f>
        <v>69558.62</v>
      </c>
      <c r="H490" s="90">
        <f>H491+H492</f>
        <v>61348.8</v>
      </c>
      <c r="I490" s="90">
        <f>I491+I492</f>
        <v>8209.82</v>
      </c>
      <c r="J490" s="143"/>
    </row>
    <row r="491" spans="1:10" s="5" customFormat="1" ht="25.5">
      <c r="A491" s="48" t="s">
        <v>660</v>
      </c>
      <c r="B491" s="42"/>
      <c r="C491" s="46"/>
      <c r="D491" s="46"/>
      <c r="E491" s="46"/>
      <c r="F491" s="46"/>
      <c r="G491" s="275">
        <v>20926.66</v>
      </c>
      <c r="H491" s="358">
        <f>20926.66</f>
        <v>20926.66</v>
      </c>
      <c r="I491" s="358">
        <f>G491-H491</f>
        <v>0</v>
      </c>
      <c r="J491" s="189"/>
    </row>
    <row r="492" spans="1:10" s="5" customFormat="1" ht="12.75">
      <c r="A492" s="48" t="s">
        <v>656</v>
      </c>
      <c r="B492" s="42"/>
      <c r="C492" s="46"/>
      <c r="D492" s="46"/>
      <c r="E492" s="46"/>
      <c r="F492" s="46"/>
      <c r="G492" s="275">
        <v>48631.96</v>
      </c>
      <c r="H492" s="358">
        <v>40422.14</v>
      </c>
      <c r="I492" s="358">
        <f>G492-H492</f>
        <v>8209.82</v>
      </c>
      <c r="J492" s="189"/>
    </row>
    <row r="493" spans="1:10" s="5" customFormat="1" ht="25.5">
      <c r="A493" s="45" t="s">
        <v>658</v>
      </c>
      <c r="B493" s="28" t="s">
        <v>148</v>
      </c>
      <c r="C493" s="36" t="s">
        <v>417</v>
      </c>
      <c r="D493" s="36" t="s">
        <v>208</v>
      </c>
      <c r="E493" s="36" t="s">
        <v>70</v>
      </c>
      <c r="F493" s="362" t="s">
        <v>568</v>
      </c>
      <c r="G493" s="90">
        <f>G494+G497</f>
        <v>1146052.52</v>
      </c>
      <c r="H493" s="90">
        <f>H494+H497</f>
        <v>1146052.52</v>
      </c>
      <c r="I493" s="90">
        <f>I494+I497</f>
        <v>0</v>
      </c>
      <c r="J493" s="251"/>
    </row>
    <row r="494" spans="1:33" s="255" customFormat="1" ht="30.75" customHeight="1">
      <c r="A494" s="48" t="s">
        <v>704</v>
      </c>
      <c r="B494" s="242"/>
      <c r="C494" s="242"/>
      <c r="D494" s="242"/>
      <c r="E494" s="44"/>
      <c r="F494" s="46"/>
      <c r="G494" s="275">
        <v>397606.66</v>
      </c>
      <c r="H494" s="358">
        <v>397606.66</v>
      </c>
      <c r="I494" s="358">
        <f>G494-H494</f>
        <v>0</v>
      </c>
      <c r="J494" s="252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</row>
    <row r="495" spans="1:33" s="255" customFormat="1" ht="12.75" customHeight="1" hidden="1">
      <c r="A495" s="48" t="s">
        <v>656</v>
      </c>
      <c r="B495" s="242"/>
      <c r="C495" s="242"/>
      <c r="D495" s="242"/>
      <c r="E495" s="44"/>
      <c r="F495" s="46"/>
      <c r="G495" s="275"/>
      <c r="H495" s="358"/>
      <c r="I495" s="363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</row>
    <row r="496" spans="1:33" s="255" customFormat="1" ht="12.75" customHeight="1" hidden="1">
      <c r="A496" s="48" t="s">
        <v>657</v>
      </c>
      <c r="B496" s="242"/>
      <c r="C496" s="242"/>
      <c r="D496" s="242"/>
      <c r="E496" s="44"/>
      <c r="F496" s="46"/>
      <c r="G496" s="275"/>
      <c r="H496" s="358"/>
      <c r="I496" s="363"/>
      <c r="J496" s="102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</row>
    <row r="497" spans="1:33" s="255" customFormat="1" ht="15.75" customHeight="1">
      <c r="A497" s="48" t="s">
        <v>656</v>
      </c>
      <c r="B497" s="242"/>
      <c r="C497" s="242"/>
      <c r="D497" s="242"/>
      <c r="E497" s="44"/>
      <c r="F497" s="46"/>
      <c r="G497" s="275">
        <f>924007.24-175561.38</f>
        <v>748445.86</v>
      </c>
      <c r="H497" s="358">
        <v>748445.86</v>
      </c>
      <c r="I497" s="358">
        <f>G497-H497</f>
        <v>0</v>
      </c>
      <c r="J497" s="102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</row>
    <row r="498" spans="1:10" s="5" customFormat="1" ht="38.25">
      <c r="A498" s="193" t="s">
        <v>339</v>
      </c>
      <c r="B498" s="337" t="s">
        <v>148</v>
      </c>
      <c r="C498" s="337" t="s">
        <v>418</v>
      </c>
      <c r="D498" s="337"/>
      <c r="E498" s="337"/>
      <c r="F498" s="337"/>
      <c r="G498" s="338">
        <f>G499+G503+G517+G526+G529+G534+G543+G515+G516</f>
        <v>88477719.33999999</v>
      </c>
      <c r="H498" s="338">
        <f>H499+H503+H517+H526+H529+H534+H543+H515+H516</f>
        <v>43499783.38</v>
      </c>
      <c r="I498" s="338">
        <f>I499+I503+I517+I526+I529+I534+I543+I515+I516</f>
        <v>39565527.5</v>
      </c>
      <c r="J498" s="143"/>
    </row>
    <row r="499" spans="1:13" s="5" customFormat="1" ht="12.75">
      <c r="A499" s="45" t="s">
        <v>661</v>
      </c>
      <c r="B499" s="28" t="s">
        <v>148</v>
      </c>
      <c r="C499" s="36" t="s">
        <v>418</v>
      </c>
      <c r="D499" s="36" t="s">
        <v>208</v>
      </c>
      <c r="E499" s="36" t="s">
        <v>54</v>
      </c>
      <c r="F499" s="36" t="s">
        <v>400</v>
      </c>
      <c r="G499" s="90">
        <f>G500+G501+G502</f>
        <v>1458418.38</v>
      </c>
      <c r="H499" s="90"/>
      <c r="I499" s="154">
        <f aca="true" t="shared" si="23" ref="I499:I532">G499-H499</f>
        <v>1458418.38</v>
      </c>
      <c r="J499" s="345"/>
      <c r="K499" s="273"/>
      <c r="L499" s="251"/>
      <c r="M499" s="251"/>
    </row>
    <row r="500" spans="1:13" s="5" customFormat="1" ht="15.75" customHeight="1">
      <c r="A500" s="48" t="s">
        <v>662</v>
      </c>
      <c r="B500" s="42"/>
      <c r="C500" s="46"/>
      <c r="D500" s="46"/>
      <c r="E500" s="46"/>
      <c r="F500" s="46"/>
      <c r="G500" s="275">
        <v>230000</v>
      </c>
      <c r="H500" s="275"/>
      <c r="I500" s="136">
        <f t="shared" si="23"/>
        <v>230000</v>
      </c>
      <c r="J500" s="345"/>
      <c r="K500" s="273"/>
      <c r="L500" s="251"/>
      <c r="M500" s="251"/>
    </row>
    <row r="501" spans="1:13" s="5" customFormat="1" ht="15.75" customHeight="1">
      <c r="A501" s="48" t="s">
        <v>663</v>
      </c>
      <c r="B501" s="42"/>
      <c r="C501" s="46"/>
      <c r="D501" s="46"/>
      <c r="E501" s="46"/>
      <c r="F501" s="46"/>
      <c r="G501" s="275">
        <f>603791.13+324627.25-500000</f>
        <v>428418.38</v>
      </c>
      <c r="H501" s="275"/>
      <c r="I501" s="136">
        <f t="shared" si="23"/>
        <v>428418.38</v>
      </c>
      <c r="J501" s="376"/>
      <c r="K501" s="273"/>
      <c r="L501" s="251"/>
      <c r="M501" s="251"/>
    </row>
    <row r="502" spans="1:13" s="5" customFormat="1" ht="24.75" customHeight="1">
      <c r="A502" s="48" t="s">
        <v>759</v>
      </c>
      <c r="B502" s="42"/>
      <c r="C502" s="46"/>
      <c r="D502" s="46"/>
      <c r="E502" s="46"/>
      <c r="F502" s="46"/>
      <c r="G502" s="275">
        <v>800000</v>
      </c>
      <c r="H502" s="275"/>
      <c r="I502" s="136"/>
      <c r="J502" s="376"/>
      <c r="K502" s="273"/>
      <c r="L502" s="251"/>
      <c r="M502" s="251"/>
    </row>
    <row r="503" spans="1:10" s="5" customFormat="1" ht="12.75">
      <c r="A503" s="228" t="s">
        <v>667</v>
      </c>
      <c r="B503" s="36" t="s">
        <v>148</v>
      </c>
      <c r="C503" s="36" t="s">
        <v>418</v>
      </c>
      <c r="D503" s="36" t="s">
        <v>208</v>
      </c>
      <c r="E503" s="36" t="s">
        <v>54</v>
      </c>
      <c r="F503" s="36" t="s">
        <v>190</v>
      </c>
      <c r="G503" s="90">
        <f>12420557.92</f>
        <v>12420557.92</v>
      </c>
      <c r="H503" s="90">
        <v>10764845.34</v>
      </c>
      <c r="I503" s="90">
        <f>G503-H503</f>
        <v>1655712.58</v>
      </c>
      <c r="J503" s="14"/>
    </row>
    <row r="504" spans="1:10" s="5" customFormat="1" ht="25.5" hidden="1">
      <c r="A504" s="390" t="s">
        <v>670</v>
      </c>
      <c r="B504" s="44"/>
      <c r="C504" s="44"/>
      <c r="D504" s="44"/>
      <c r="E504" s="44"/>
      <c r="F504" s="44"/>
      <c r="G504" s="83">
        <v>4810203.08</v>
      </c>
      <c r="H504" s="83"/>
      <c r="I504" s="86">
        <f t="shared" si="23"/>
        <v>4810203.08</v>
      </c>
      <c r="J504" s="14"/>
    </row>
    <row r="505" spans="1:10" s="5" customFormat="1" ht="25.5" hidden="1">
      <c r="A505" s="370" t="s">
        <v>665</v>
      </c>
      <c r="B505" s="46"/>
      <c r="C505" s="46"/>
      <c r="D505" s="46"/>
      <c r="E505" s="46"/>
      <c r="F505" s="46"/>
      <c r="G505" s="82">
        <v>6441641.07</v>
      </c>
      <c r="H505" s="82"/>
      <c r="I505" s="86">
        <f t="shared" si="23"/>
        <v>6441641.07</v>
      </c>
      <c r="J505" s="14"/>
    </row>
    <row r="506" spans="1:10" s="5" customFormat="1" ht="12.75" hidden="1">
      <c r="A506" s="367" t="s">
        <v>666</v>
      </c>
      <c r="B506" s="46"/>
      <c r="C506" s="46"/>
      <c r="D506" s="46"/>
      <c r="E506" s="46"/>
      <c r="F506" s="46"/>
      <c r="G506" s="82">
        <v>36523.46</v>
      </c>
      <c r="H506" s="82"/>
      <c r="I506" s="86">
        <f t="shared" si="23"/>
        <v>36523.46</v>
      </c>
      <c r="J506" s="14"/>
    </row>
    <row r="507" spans="1:10" s="5" customFormat="1" ht="12.75" hidden="1">
      <c r="A507" s="367" t="s">
        <v>683</v>
      </c>
      <c r="B507" s="46"/>
      <c r="C507" s="46"/>
      <c r="D507" s="46"/>
      <c r="E507" s="46"/>
      <c r="F507" s="46"/>
      <c r="G507" s="82">
        <f>2261057.74-503545.2</f>
        <v>1757512.5400000003</v>
      </c>
      <c r="H507" s="82">
        <v>0</v>
      </c>
      <c r="I507" s="86">
        <f t="shared" si="23"/>
        <v>1757512.5400000003</v>
      </c>
      <c r="J507" s="14"/>
    </row>
    <row r="508" spans="1:10" s="5" customFormat="1" ht="12.75" hidden="1">
      <c r="A508" s="367" t="s">
        <v>684</v>
      </c>
      <c r="B508" s="46"/>
      <c r="C508" s="46"/>
      <c r="D508" s="46"/>
      <c r="E508" s="46"/>
      <c r="F508" s="46"/>
      <c r="G508" s="82">
        <f>108708+180496</f>
        <v>289204</v>
      </c>
      <c r="H508" s="82"/>
      <c r="I508" s="86">
        <f t="shared" si="23"/>
        <v>289204</v>
      </c>
      <c r="J508" s="14"/>
    </row>
    <row r="509" spans="1:10" s="5" customFormat="1" ht="38.25" hidden="1">
      <c r="A509" s="370" t="s">
        <v>685</v>
      </c>
      <c r="B509" s="46"/>
      <c r="C509" s="46"/>
      <c r="D509" s="46"/>
      <c r="E509" s="46"/>
      <c r="F509" s="46"/>
      <c r="G509" s="82">
        <v>652187.88</v>
      </c>
      <c r="H509" s="82"/>
      <c r="I509" s="86">
        <f t="shared" si="23"/>
        <v>652187.88</v>
      </c>
      <c r="J509" s="14"/>
    </row>
    <row r="510" spans="1:10" s="5" customFormat="1" ht="25.5" hidden="1">
      <c r="A510" s="370" t="s">
        <v>696</v>
      </c>
      <c r="B510" s="46"/>
      <c r="C510" s="46"/>
      <c r="D510" s="46"/>
      <c r="E510" s="46"/>
      <c r="F510" s="46"/>
      <c r="G510" s="82">
        <f>440400-295400</f>
        <v>145000</v>
      </c>
      <c r="H510" s="82"/>
      <c r="I510" s="86">
        <f t="shared" si="23"/>
        <v>145000</v>
      </c>
      <c r="J510" s="14"/>
    </row>
    <row r="511" spans="1:10" s="5" customFormat="1" ht="38.25" hidden="1">
      <c r="A511" s="379" t="s">
        <v>686</v>
      </c>
      <c r="B511" s="46"/>
      <c r="C511" s="46"/>
      <c r="D511" s="46"/>
      <c r="E511" s="46"/>
      <c r="F511" s="46"/>
      <c r="G511" s="82">
        <v>500000</v>
      </c>
      <c r="H511" s="82"/>
      <c r="I511" s="86">
        <f t="shared" si="23"/>
        <v>500000</v>
      </c>
      <c r="J511" s="14"/>
    </row>
    <row r="512" spans="1:10" s="5" customFormat="1" ht="25.5" hidden="1">
      <c r="A512" s="379" t="s">
        <v>698</v>
      </c>
      <c r="B512" s="46"/>
      <c r="C512" s="46"/>
      <c r="D512" s="46"/>
      <c r="E512" s="46"/>
      <c r="F512" s="46"/>
      <c r="G512" s="82">
        <f>723876.54+0.6</f>
        <v>723877.14</v>
      </c>
      <c r="H512" s="82"/>
      <c r="I512" s="86">
        <f t="shared" si="23"/>
        <v>723877.14</v>
      </c>
      <c r="J512" s="14"/>
    </row>
    <row r="513" spans="1:10" s="5" customFormat="1" ht="38.25" hidden="1">
      <c r="A513" s="377" t="s">
        <v>705</v>
      </c>
      <c r="B513" s="46"/>
      <c r="C513" s="46"/>
      <c r="D513" s="46"/>
      <c r="E513" s="46"/>
      <c r="F513" s="46"/>
      <c r="G513" s="82">
        <f>5687618.76-2261057.74-108708-652187.88-440400-500000+257523.46-1982788-0.6</f>
        <v>-3.725290076417309E-10</v>
      </c>
      <c r="H513" s="82">
        <v>0</v>
      </c>
      <c r="I513" s="86">
        <f t="shared" si="23"/>
        <v>-3.725290076417309E-10</v>
      </c>
      <c r="J513" s="250"/>
    </row>
    <row r="514" spans="1:10" s="5" customFormat="1" ht="12.75" hidden="1">
      <c r="A514" s="367"/>
      <c r="B514" s="46"/>
      <c r="C514" s="46"/>
      <c r="D514" s="46"/>
      <c r="E514" s="46"/>
      <c r="F514" s="46"/>
      <c r="G514" s="82"/>
      <c r="H514" s="82"/>
      <c r="I514" s="275"/>
      <c r="J514" s="14"/>
    </row>
    <row r="515" spans="1:10" s="5" customFormat="1" ht="25.5">
      <c r="A515" s="379" t="s">
        <v>758</v>
      </c>
      <c r="B515" s="36" t="s">
        <v>148</v>
      </c>
      <c r="C515" s="36" t="s">
        <v>418</v>
      </c>
      <c r="D515" s="36" t="s">
        <v>256</v>
      </c>
      <c r="E515" s="36" t="s">
        <v>54</v>
      </c>
      <c r="F515" s="362" t="s">
        <v>382</v>
      </c>
      <c r="G515" s="82">
        <v>1000000</v>
      </c>
      <c r="H515" s="82"/>
      <c r="I515" s="275"/>
      <c r="J515" s="14"/>
    </row>
    <row r="516" spans="1:10" s="5" customFormat="1" ht="12.75">
      <c r="A516" s="367" t="s">
        <v>684</v>
      </c>
      <c r="B516" s="36" t="s">
        <v>148</v>
      </c>
      <c r="C516" s="36" t="s">
        <v>418</v>
      </c>
      <c r="D516" s="36" t="s">
        <v>208</v>
      </c>
      <c r="E516" s="36" t="s">
        <v>43</v>
      </c>
      <c r="F516" s="36" t="s">
        <v>184</v>
      </c>
      <c r="G516" s="275">
        <v>289204</v>
      </c>
      <c r="H516" s="82">
        <v>289204</v>
      </c>
      <c r="I516" s="275"/>
      <c r="J516" s="14"/>
    </row>
    <row r="517" spans="1:10" s="5" customFormat="1" ht="14.25" customHeight="1">
      <c r="A517" s="228" t="s">
        <v>668</v>
      </c>
      <c r="B517" s="36" t="s">
        <v>148</v>
      </c>
      <c r="C517" s="36" t="s">
        <v>418</v>
      </c>
      <c r="D517" s="36" t="s">
        <v>208</v>
      </c>
      <c r="E517" s="36" t="s">
        <v>54</v>
      </c>
      <c r="F517" s="36" t="s">
        <v>599</v>
      </c>
      <c r="G517" s="71">
        <v>65483528.08</v>
      </c>
      <c r="H517" s="71">
        <v>29561841.83</v>
      </c>
      <c r="I517" s="71">
        <f>G517-H517</f>
        <v>35921686.25</v>
      </c>
      <c r="J517" s="14"/>
    </row>
    <row r="518" spans="1:10" s="5" customFormat="1" ht="25.5" hidden="1">
      <c r="A518" s="390" t="s">
        <v>669</v>
      </c>
      <c r="B518" s="362"/>
      <c r="C518" s="362"/>
      <c r="D518" s="362"/>
      <c r="E518" s="362"/>
      <c r="F518" s="362"/>
      <c r="G518" s="82">
        <v>5500000</v>
      </c>
      <c r="H518" s="82"/>
      <c r="I518" s="86">
        <f t="shared" si="23"/>
        <v>5500000</v>
      </c>
      <c r="J518" s="14"/>
    </row>
    <row r="519" spans="1:10" s="5" customFormat="1" ht="25.5" hidden="1">
      <c r="A519" s="390" t="s">
        <v>671</v>
      </c>
      <c r="B519" s="362"/>
      <c r="C519" s="362"/>
      <c r="D519" s="362"/>
      <c r="E519" s="362"/>
      <c r="F519" s="362"/>
      <c r="G519" s="82">
        <v>2895363.88</v>
      </c>
      <c r="H519" s="82"/>
      <c r="I519" s="275">
        <f aca="true" t="shared" si="24" ref="I519:I525">G519-H519</f>
        <v>2895363.88</v>
      </c>
      <c r="J519" s="14"/>
    </row>
    <row r="520" spans="1:10" s="5" customFormat="1" ht="25.5" hidden="1">
      <c r="A520" s="370" t="s">
        <v>672</v>
      </c>
      <c r="B520" s="362"/>
      <c r="C520" s="362"/>
      <c r="D520" s="362"/>
      <c r="E520" s="362"/>
      <c r="F520" s="362"/>
      <c r="G520" s="82">
        <v>10525448.13</v>
      </c>
      <c r="H520" s="82"/>
      <c r="I520" s="275">
        <f t="shared" si="24"/>
        <v>10525448.13</v>
      </c>
      <c r="J520" s="14"/>
    </row>
    <row r="521" spans="1:10" s="5" customFormat="1" ht="25.5" hidden="1">
      <c r="A521" s="370" t="s">
        <v>673</v>
      </c>
      <c r="B521" s="362"/>
      <c r="C521" s="362"/>
      <c r="D521" s="362"/>
      <c r="E521" s="362"/>
      <c r="F521" s="362"/>
      <c r="G521" s="82">
        <v>11957950.8</v>
      </c>
      <c r="H521" s="82"/>
      <c r="I521" s="275">
        <f t="shared" si="24"/>
        <v>11957950.8</v>
      </c>
      <c r="J521" s="14"/>
    </row>
    <row r="522" spans="1:10" s="5" customFormat="1" ht="38.25" hidden="1">
      <c r="A522" s="373" t="s">
        <v>686</v>
      </c>
      <c r="B522" s="362"/>
      <c r="C522" s="362"/>
      <c r="D522" s="362"/>
      <c r="E522" s="362"/>
      <c r="F522" s="362"/>
      <c r="G522" s="82">
        <v>500000</v>
      </c>
      <c r="H522" s="82"/>
      <c r="I522" s="275">
        <f t="shared" si="24"/>
        <v>500000</v>
      </c>
      <c r="J522" s="14"/>
    </row>
    <row r="523" spans="1:10" s="5" customFormat="1" ht="12.75" hidden="1">
      <c r="A523" s="372" t="s">
        <v>695</v>
      </c>
      <c r="B523" s="362"/>
      <c r="C523" s="362"/>
      <c r="D523" s="362"/>
      <c r="E523" s="362"/>
      <c r="F523" s="362"/>
      <c r="G523" s="82">
        <v>300000</v>
      </c>
      <c r="H523" s="82"/>
      <c r="I523" s="275">
        <f t="shared" si="24"/>
        <v>300000</v>
      </c>
      <c r="J523" s="14"/>
    </row>
    <row r="524" spans="1:10" s="5" customFormat="1" ht="12.75" hidden="1">
      <c r="A524" s="372" t="s">
        <v>738</v>
      </c>
      <c r="B524" s="362"/>
      <c r="C524" s="362"/>
      <c r="D524" s="362"/>
      <c r="E524" s="362"/>
      <c r="F524" s="362"/>
      <c r="G524" s="82">
        <v>204720</v>
      </c>
      <c r="H524" s="82"/>
      <c r="I524" s="275">
        <f t="shared" si="24"/>
        <v>204720</v>
      </c>
      <c r="J524" s="14"/>
    </row>
    <row r="525" spans="1:10" s="5" customFormat="1" ht="12.75" hidden="1">
      <c r="A525" s="367" t="s">
        <v>717</v>
      </c>
      <c r="B525" s="362"/>
      <c r="C525" s="362"/>
      <c r="D525" s="362"/>
      <c r="E525" s="362"/>
      <c r="F525" s="362"/>
      <c r="G525" s="82">
        <f>1742049.2-538599-797063.33+45000+26000000-204720</f>
        <v>26246666.87</v>
      </c>
      <c r="H525" s="82"/>
      <c r="I525" s="275">
        <f t="shared" si="24"/>
        <v>26246666.87</v>
      </c>
      <c r="J525" s="14"/>
    </row>
    <row r="526" spans="1:10" s="5" customFormat="1" ht="14.25" customHeight="1">
      <c r="A526" s="228" t="s">
        <v>674</v>
      </c>
      <c r="B526" s="331" t="s">
        <v>148</v>
      </c>
      <c r="C526" s="331" t="s">
        <v>418</v>
      </c>
      <c r="D526" s="331" t="s">
        <v>208</v>
      </c>
      <c r="E526" s="331" t="s">
        <v>54</v>
      </c>
      <c r="F526" s="331" t="s">
        <v>568</v>
      </c>
      <c r="G526" s="371">
        <f>G527+G528</f>
        <v>4912408.46</v>
      </c>
      <c r="H526" s="371">
        <f>H527</f>
        <v>375000</v>
      </c>
      <c r="I526" s="371">
        <f>I527</f>
        <v>125000</v>
      </c>
      <c r="J526" s="14"/>
    </row>
    <row r="527" spans="1:10" s="5" customFormat="1" ht="60">
      <c r="A527" s="384" t="s">
        <v>687</v>
      </c>
      <c r="B527" s="368"/>
      <c r="C527" s="368"/>
      <c r="D527" s="368"/>
      <c r="E527" s="368"/>
      <c r="F527" s="331"/>
      <c r="G527" s="369">
        <v>500000</v>
      </c>
      <c r="H527" s="83">
        <v>375000</v>
      </c>
      <c r="I527" s="86">
        <f t="shared" si="23"/>
        <v>125000</v>
      </c>
      <c r="J527" s="14"/>
    </row>
    <row r="528" spans="1:10" s="5" customFormat="1" ht="60">
      <c r="A528" s="374" t="s">
        <v>760</v>
      </c>
      <c r="B528" s="368"/>
      <c r="C528" s="368"/>
      <c r="D528" s="368"/>
      <c r="E528" s="368"/>
      <c r="F528" s="331"/>
      <c r="G528" s="369">
        <v>4412408.46</v>
      </c>
      <c r="H528" s="83"/>
      <c r="I528" s="86"/>
      <c r="J528" s="14"/>
    </row>
    <row r="529" spans="1:10" s="5" customFormat="1" ht="12.75">
      <c r="A529" s="45" t="s">
        <v>675</v>
      </c>
      <c r="B529" s="36" t="s">
        <v>148</v>
      </c>
      <c r="C529" s="36" t="s">
        <v>418</v>
      </c>
      <c r="D529" s="36" t="s">
        <v>208</v>
      </c>
      <c r="E529" s="36" t="s">
        <v>70</v>
      </c>
      <c r="F529" s="36" t="s">
        <v>193</v>
      </c>
      <c r="G529" s="90">
        <f>G530+G531+G532</f>
        <v>1341283.5</v>
      </c>
      <c r="H529" s="90">
        <f>H530+H531+H532</f>
        <v>956574.08</v>
      </c>
      <c r="I529" s="90">
        <f>I530+I531+I532</f>
        <v>384709.42000000004</v>
      </c>
      <c r="J529" s="14"/>
    </row>
    <row r="530" spans="1:10" s="5" customFormat="1" ht="51">
      <c r="A530" s="48" t="s">
        <v>699</v>
      </c>
      <c r="B530" s="46"/>
      <c r="C530" s="46"/>
      <c r="D530" s="46"/>
      <c r="E530" s="46"/>
      <c r="F530" s="46"/>
      <c r="G530" s="275">
        <f>482315.5-82170-30000-20000</f>
        <v>350145.5</v>
      </c>
      <c r="H530" s="82">
        <v>0</v>
      </c>
      <c r="I530" s="86">
        <f t="shared" si="23"/>
        <v>350145.5</v>
      </c>
      <c r="J530" s="14"/>
    </row>
    <row r="531" spans="1:10" s="5" customFormat="1" ht="12.75">
      <c r="A531" s="48" t="s">
        <v>676</v>
      </c>
      <c r="B531" s="46"/>
      <c r="C531" s="46"/>
      <c r="D531" s="46"/>
      <c r="E531" s="46"/>
      <c r="F531" s="46"/>
      <c r="G531" s="275">
        <v>191138</v>
      </c>
      <c r="H531" s="82">
        <v>156574.08</v>
      </c>
      <c r="I531" s="86">
        <f t="shared" si="23"/>
        <v>34563.92000000001</v>
      </c>
      <c r="J531" s="14"/>
    </row>
    <row r="532" spans="1:10" s="5" customFormat="1" ht="25.5">
      <c r="A532" s="379" t="s">
        <v>698</v>
      </c>
      <c r="B532" s="44"/>
      <c r="C532" s="44"/>
      <c r="D532" s="44"/>
      <c r="E532" s="44"/>
      <c r="F532" s="44"/>
      <c r="G532" s="86">
        <f>500000+300000</f>
        <v>800000</v>
      </c>
      <c r="H532" s="136">
        <f>500000+300000</f>
        <v>800000</v>
      </c>
      <c r="I532" s="86">
        <f t="shared" si="23"/>
        <v>0</v>
      </c>
      <c r="J532" s="14"/>
    </row>
    <row r="533" spans="1:10" s="5" customFormat="1" ht="12.75" hidden="1">
      <c r="A533" s="48"/>
      <c r="B533" s="44"/>
      <c r="C533" s="44"/>
      <c r="D533" s="44"/>
      <c r="E533" s="44"/>
      <c r="F533" s="44"/>
      <c r="G533" s="86"/>
      <c r="H533" s="136"/>
      <c r="I533" s="86"/>
      <c r="J533" s="14"/>
    </row>
    <row r="534" spans="1:10" s="5" customFormat="1" ht="25.5">
      <c r="A534" s="45" t="s">
        <v>677</v>
      </c>
      <c r="B534" s="36" t="s">
        <v>148</v>
      </c>
      <c r="C534" s="36" t="s">
        <v>418</v>
      </c>
      <c r="D534" s="36" t="s">
        <v>208</v>
      </c>
      <c r="E534" s="36" t="s">
        <v>448</v>
      </c>
      <c r="F534" s="36" t="s">
        <v>195</v>
      </c>
      <c r="G534" s="90">
        <v>1033720</v>
      </c>
      <c r="H534" s="90">
        <v>1013720</v>
      </c>
      <c r="I534" s="90">
        <f>G534-H534</f>
        <v>20000</v>
      </c>
      <c r="J534" s="259"/>
    </row>
    <row r="535" spans="1:10" s="5" customFormat="1" ht="25.5" hidden="1">
      <c r="A535" s="193" t="s">
        <v>325</v>
      </c>
      <c r="B535" s="28" t="s">
        <v>148</v>
      </c>
      <c r="C535" s="44" t="s">
        <v>418</v>
      </c>
      <c r="D535" s="36" t="s">
        <v>258</v>
      </c>
      <c r="E535" s="36"/>
      <c r="F535" s="36"/>
      <c r="G535" s="90">
        <f>G536</f>
        <v>0</v>
      </c>
      <c r="H535" s="154">
        <f>H536</f>
        <v>0</v>
      </c>
      <c r="I535" s="154">
        <f>I536</f>
        <v>0</v>
      </c>
      <c r="J535" s="14"/>
    </row>
    <row r="536" spans="1:9" s="5" customFormat="1" ht="25.5" customHeight="1" hidden="1">
      <c r="A536" s="24" t="s">
        <v>384</v>
      </c>
      <c r="B536" s="25" t="s">
        <v>148</v>
      </c>
      <c r="C536" s="44" t="s">
        <v>418</v>
      </c>
      <c r="D536" s="44" t="s">
        <v>397</v>
      </c>
      <c r="E536" s="44" t="s">
        <v>208</v>
      </c>
      <c r="F536" s="44"/>
      <c r="G536" s="86"/>
      <c r="H536" s="86"/>
      <c r="I536" s="90">
        <f aca="true" t="shared" si="25" ref="I536:I549">G536-H536</f>
        <v>0</v>
      </c>
    </row>
    <row r="537" spans="1:9" s="5" customFormat="1" ht="25.5" customHeight="1" hidden="1">
      <c r="A537" s="24" t="s">
        <v>678</v>
      </c>
      <c r="B537" s="25"/>
      <c r="C537" s="44"/>
      <c r="D537" s="44"/>
      <c r="E537" s="44"/>
      <c r="F537" s="44"/>
      <c r="G537" s="86">
        <v>219600</v>
      </c>
      <c r="H537" s="86"/>
      <c r="I537" s="86">
        <f t="shared" si="25"/>
        <v>219600</v>
      </c>
    </row>
    <row r="538" spans="1:9" s="5" customFormat="1" ht="25.5" customHeight="1" hidden="1">
      <c r="A538" s="24" t="s">
        <v>679</v>
      </c>
      <c r="B538" s="25"/>
      <c r="C538" s="44"/>
      <c r="D538" s="44"/>
      <c r="E538" s="44"/>
      <c r="F538" s="44"/>
      <c r="G538" s="86">
        <v>150350</v>
      </c>
      <c r="H538" s="86"/>
      <c r="I538" s="86">
        <f t="shared" si="25"/>
        <v>150350</v>
      </c>
    </row>
    <row r="539" spans="1:9" s="5" customFormat="1" ht="25.5" customHeight="1" hidden="1">
      <c r="A539" s="24" t="s">
        <v>682</v>
      </c>
      <c r="B539" s="25"/>
      <c r="C539" s="44"/>
      <c r="D539" s="44"/>
      <c r="E539" s="44"/>
      <c r="F539" s="44"/>
      <c r="G539" s="86">
        <v>177000</v>
      </c>
      <c r="H539" s="86"/>
      <c r="I539" s="86">
        <f t="shared" si="25"/>
        <v>177000</v>
      </c>
    </row>
    <row r="540" spans="1:9" s="5" customFormat="1" ht="25.5" customHeight="1" hidden="1">
      <c r="A540" s="370" t="s">
        <v>691</v>
      </c>
      <c r="B540" s="25"/>
      <c r="C540" s="44"/>
      <c r="D540" s="44"/>
      <c r="E540" s="44"/>
      <c r="F540" s="44"/>
      <c r="G540" s="86">
        <f>39600+215000+47720</f>
        <v>302320</v>
      </c>
      <c r="H540" s="86"/>
      <c r="I540" s="86">
        <f t="shared" si="25"/>
        <v>302320</v>
      </c>
    </row>
    <row r="541" spans="1:9" s="5" customFormat="1" ht="25.5" customHeight="1" hidden="1">
      <c r="A541" s="24" t="s">
        <v>688</v>
      </c>
      <c r="B541" s="25"/>
      <c r="C541" s="44"/>
      <c r="D541" s="44"/>
      <c r="E541" s="44"/>
      <c r="F541" s="44"/>
      <c r="G541" s="86">
        <f>148088.8+72338.54-120427.34-7970-47720</f>
        <v>44309.99999999997</v>
      </c>
      <c r="H541" s="86"/>
      <c r="I541" s="86">
        <f t="shared" si="25"/>
        <v>44309.99999999997</v>
      </c>
    </row>
    <row r="542" spans="1:9" s="5" customFormat="1" ht="25.5" customHeight="1" hidden="1">
      <c r="A542" s="367" t="s">
        <v>702</v>
      </c>
      <c r="B542" s="25"/>
      <c r="C542" s="44"/>
      <c r="D542" s="44"/>
      <c r="E542" s="44"/>
      <c r="F542" s="44"/>
      <c r="G542" s="86">
        <v>7970</v>
      </c>
      <c r="H542" s="86"/>
      <c r="I542" s="86">
        <f t="shared" si="25"/>
        <v>7970</v>
      </c>
    </row>
    <row r="543" spans="1:9" s="5" customFormat="1" ht="25.5" customHeight="1">
      <c r="A543" s="45" t="s">
        <v>690</v>
      </c>
      <c r="B543" s="36" t="s">
        <v>148</v>
      </c>
      <c r="C543" s="36" t="s">
        <v>418</v>
      </c>
      <c r="D543" s="36" t="s">
        <v>208</v>
      </c>
      <c r="E543" s="36" t="s">
        <v>462</v>
      </c>
      <c r="F543" s="36" t="s">
        <v>599</v>
      </c>
      <c r="G543" s="90">
        <f>G544</f>
        <v>538599</v>
      </c>
      <c r="H543" s="90">
        <f>H544</f>
        <v>538598.13</v>
      </c>
      <c r="I543" s="90">
        <f>I544</f>
        <v>0.8699999999953434</v>
      </c>
    </row>
    <row r="544" spans="1:9" s="5" customFormat="1" ht="25.5" customHeight="1">
      <c r="A544" s="24" t="s">
        <v>689</v>
      </c>
      <c r="B544" s="25"/>
      <c r="C544" s="44"/>
      <c r="D544" s="44"/>
      <c r="E544" s="44"/>
      <c r="F544" s="44"/>
      <c r="G544" s="86">
        <v>538599</v>
      </c>
      <c r="H544" s="86">
        <v>538598.13</v>
      </c>
      <c r="I544" s="86">
        <f t="shared" si="25"/>
        <v>0.8699999999953434</v>
      </c>
    </row>
    <row r="545" spans="1:9" s="5" customFormat="1" ht="57" customHeight="1">
      <c r="A545" s="375" t="s">
        <v>680</v>
      </c>
      <c r="B545" s="25" t="s">
        <v>148</v>
      </c>
      <c r="C545" s="44" t="s">
        <v>469</v>
      </c>
      <c r="D545" s="44" t="s">
        <v>208</v>
      </c>
      <c r="E545" s="44" t="s">
        <v>54</v>
      </c>
      <c r="F545" s="44" t="s">
        <v>190</v>
      </c>
      <c r="G545" s="86">
        <v>175372.75</v>
      </c>
      <c r="H545" s="83"/>
      <c r="I545" s="86">
        <f t="shared" si="25"/>
        <v>175372.75</v>
      </c>
    </row>
    <row r="546" spans="1:9" s="5" customFormat="1" ht="46.5" customHeight="1">
      <c r="A546" s="272" t="s">
        <v>468</v>
      </c>
      <c r="B546" s="25" t="s">
        <v>148</v>
      </c>
      <c r="C546" s="44" t="s">
        <v>470</v>
      </c>
      <c r="D546" s="44" t="s">
        <v>208</v>
      </c>
      <c r="E546" s="44" t="s">
        <v>54</v>
      </c>
      <c r="F546" s="44" t="s">
        <v>190</v>
      </c>
      <c r="G546" s="86">
        <v>46387.25</v>
      </c>
      <c r="H546" s="83"/>
      <c r="I546" s="86">
        <f t="shared" si="25"/>
        <v>46387.25</v>
      </c>
    </row>
    <row r="547" spans="1:10" s="5" customFormat="1" ht="45" customHeight="1">
      <c r="A547" s="272" t="s">
        <v>681</v>
      </c>
      <c r="B547" s="25" t="s">
        <v>148</v>
      </c>
      <c r="C547" s="44" t="s">
        <v>469</v>
      </c>
      <c r="D547" s="44" t="s">
        <v>208</v>
      </c>
      <c r="E547" s="44" t="s">
        <v>54</v>
      </c>
      <c r="F547" s="44" t="s">
        <v>382</v>
      </c>
      <c r="G547" s="86">
        <v>1500000</v>
      </c>
      <c r="H547" s="83"/>
      <c r="I547" s="86">
        <f t="shared" si="25"/>
        <v>1500000</v>
      </c>
      <c r="J547" s="287"/>
    </row>
    <row r="548" spans="1:9" s="5" customFormat="1" ht="35.25" customHeight="1">
      <c r="A548" s="272" t="s">
        <v>468</v>
      </c>
      <c r="B548" s="25" t="s">
        <v>148</v>
      </c>
      <c r="C548" s="44" t="s">
        <v>470</v>
      </c>
      <c r="D548" s="44" t="s">
        <v>208</v>
      </c>
      <c r="E548" s="44" t="s">
        <v>54</v>
      </c>
      <c r="F548" s="44" t="s">
        <v>382</v>
      </c>
      <c r="G548" s="86">
        <f>79000+45000</f>
        <v>124000</v>
      </c>
      <c r="H548" s="83"/>
      <c r="I548" s="86">
        <f t="shared" si="25"/>
        <v>124000</v>
      </c>
    </row>
    <row r="549" spans="1:9" s="5" customFormat="1" ht="43.5" customHeight="1">
      <c r="A549" s="272" t="s">
        <v>703</v>
      </c>
      <c r="B549" s="25" t="s">
        <v>148</v>
      </c>
      <c r="C549" s="44" t="s">
        <v>470</v>
      </c>
      <c r="D549" s="44" t="s">
        <v>208</v>
      </c>
      <c r="E549" s="44" t="s">
        <v>54</v>
      </c>
      <c r="F549" s="44" t="s">
        <v>599</v>
      </c>
      <c r="G549" s="86">
        <v>101034.93</v>
      </c>
      <c r="H549" s="83"/>
      <c r="I549" s="86">
        <f t="shared" si="25"/>
        <v>101034.93</v>
      </c>
    </row>
    <row r="550" spans="1:16" s="5" customFormat="1" ht="57.75" customHeight="1">
      <c r="A550" s="322" t="s">
        <v>577</v>
      </c>
      <c r="B550" s="260" t="s">
        <v>148</v>
      </c>
      <c r="C550" s="260"/>
      <c r="D550" s="321"/>
      <c r="E550" s="321"/>
      <c r="F550" s="321"/>
      <c r="G550" s="261">
        <f>G556+G557</f>
        <v>9000000</v>
      </c>
      <c r="H550" s="261">
        <f>H556+H557</f>
        <v>9000000</v>
      </c>
      <c r="I550" s="261">
        <f>I556+I557</f>
        <v>0</v>
      </c>
      <c r="J550" s="251"/>
      <c r="K550" s="251"/>
      <c r="L550" s="251"/>
      <c r="M550" s="251"/>
      <c r="N550" s="251"/>
      <c r="O550" s="251"/>
      <c r="P550" s="251"/>
    </row>
    <row r="551" spans="1:9" s="5" customFormat="1" ht="25.5" hidden="1">
      <c r="A551" s="186" t="s">
        <v>304</v>
      </c>
      <c r="B551" s="28" t="s">
        <v>148</v>
      </c>
      <c r="C551" s="239" t="s">
        <v>340</v>
      </c>
      <c r="D551" s="36" t="s">
        <v>287</v>
      </c>
      <c r="E551" s="106"/>
      <c r="F551" s="106"/>
      <c r="G551" s="154">
        <f>G552</f>
        <v>0</v>
      </c>
      <c r="H551" s="154">
        <f aca="true" t="shared" si="26" ref="H551:I553">H552</f>
        <v>0</v>
      </c>
      <c r="I551" s="154">
        <f t="shared" si="26"/>
        <v>0</v>
      </c>
    </row>
    <row r="552" spans="1:9" s="5" customFormat="1" ht="32.25" customHeight="1" hidden="1">
      <c r="A552" s="186" t="s">
        <v>294</v>
      </c>
      <c r="B552" s="28" t="s">
        <v>148</v>
      </c>
      <c r="C552" s="239" t="s">
        <v>376</v>
      </c>
      <c r="D552" s="36" t="s">
        <v>208</v>
      </c>
      <c r="E552" s="44"/>
      <c r="F552" s="44"/>
      <c r="G552" s="136">
        <f>G553</f>
        <v>0</v>
      </c>
      <c r="H552" s="136">
        <f t="shared" si="26"/>
        <v>0</v>
      </c>
      <c r="I552" s="136">
        <f t="shared" si="26"/>
        <v>0</v>
      </c>
    </row>
    <row r="553" spans="1:9" s="5" customFormat="1" ht="24" customHeight="1" hidden="1">
      <c r="A553" s="24" t="s">
        <v>42</v>
      </c>
      <c r="B553" s="25" t="s">
        <v>148</v>
      </c>
      <c r="C553" s="240" t="s">
        <v>376</v>
      </c>
      <c r="D553" s="44" t="s">
        <v>208</v>
      </c>
      <c r="E553" s="44" t="s">
        <v>43</v>
      </c>
      <c r="F553" s="36"/>
      <c r="G553" s="83">
        <f>G554</f>
        <v>0</v>
      </c>
      <c r="H553" s="83">
        <f t="shared" si="26"/>
        <v>0</v>
      </c>
      <c r="I553" s="83">
        <f t="shared" si="26"/>
        <v>0</v>
      </c>
    </row>
    <row r="554" spans="1:9" s="5" customFormat="1" ht="24.75" customHeight="1" hidden="1">
      <c r="A554" s="24" t="s">
        <v>341</v>
      </c>
      <c r="B554" s="25" t="s">
        <v>148</v>
      </c>
      <c r="C554" s="240" t="s">
        <v>376</v>
      </c>
      <c r="D554" s="44" t="s">
        <v>208</v>
      </c>
      <c r="E554" s="44" t="s">
        <v>43</v>
      </c>
      <c r="F554" s="44" t="s">
        <v>184</v>
      </c>
      <c r="G554" s="83">
        <v>0</v>
      </c>
      <c r="H554" s="83"/>
      <c r="I554" s="139"/>
    </row>
    <row r="555" spans="1:9" s="5" customFormat="1" ht="30.75" customHeight="1" hidden="1">
      <c r="A555" s="24" t="s">
        <v>442</v>
      </c>
      <c r="B555" s="25" t="s">
        <v>148</v>
      </c>
      <c r="C555" s="44" t="s">
        <v>480</v>
      </c>
      <c r="D555" s="25" t="s">
        <v>208</v>
      </c>
      <c r="E555" s="28" t="s">
        <v>466</v>
      </c>
      <c r="F555" s="25" t="s">
        <v>184</v>
      </c>
      <c r="G555" s="86">
        <v>0</v>
      </c>
      <c r="H555" s="83"/>
      <c r="I555" s="83">
        <f>G555-H555</f>
        <v>0</v>
      </c>
    </row>
    <row r="556" spans="1:9" s="5" customFormat="1" ht="30.75" customHeight="1">
      <c r="A556" s="24" t="s">
        <v>580</v>
      </c>
      <c r="B556" s="25" t="s">
        <v>148</v>
      </c>
      <c r="C556" s="44" t="s">
        <v>480</v>
      </c>
      <c r="D556" s="25" t="s">
        <v>208</v>
      </c>
      <c r="E556" s="285" t="s">
        <v>579</v>
      </c>
      <c r="F556" s="25" t="s">
        <v>190</v>
      </c>
      <c r="G556" s="86">
        <v>4500000</v>
      </c>
      <c r="H556" s="83">
        <v>4500000</v>
      </c>
      <c r="I556" s="83">
        <f>G556-H556</f>
        <v>0</v>
      </c>
    </row>
    <row r="557" spans="1:9" s="5" customFormat="1" ht="30.75" customHeight="1">
      <c r="A557" s="24" t="s">
        <v>578</v>
      </c>
      <c r="B557" s="25" t="s">
        <v>148</v>
      </c>
      <c r="C557" s="44" t="s">
        <v>480</v>
      </c>
      <c r="D557" s="25" t="s">
        <v>208</v>
      </c>
      <c r="E557" s="285" t="s">
        <v>579</v>
      </c>
      <c r="F557" s="25" t="s">
        <v>190</v>
      </c>
      <c r="G557" s="86">
        <v>4500000</v>
      </c>
      <c r="H557" s="83">
        <v>4500000</v>
      </c>
      <c r="I557" s="83">
        <f>G557-H557</f>
        <v>0</v>
      </c>
    </row>
    <row r="558" spans="1:52" s="14" customFormat="1" ht="12.75">
      <c r="A558" s="74" t="s">
        <v>149</v>
      </c>
      <c r="B558" s="50" t="s">
        <v>150</v>
      </c>
      <c r="C558" s="50"/>
      <c r="D558" s="50"/>
      <c r="E558" s="50"/>
      <c r="F558" s="50"/>
      <c r="G558" s="88">
        <f>G560</f>
        <v>2084362.08</v>
      </c>
      <c r="H558" s="88">
        <f>H560</f>
        <v>1191907.93</v>
      </c>
      <c r="I558" s="88">
        <f>I560</f>
        <v>892454.15</v>
      </c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</row>
    <row r="559" spans="1:9" s="5" customFormat="1" ht="13.5" thickBot="1">
      <c r="A559" s="103" t="s">
        <v>233</v>
      </c>
      <c r="B559" s="36"/>
      <c r="C559" s="36"/>
      <c r="D559" s="36"/>
      <c r="E559" s="36"/>
      <c r="F559" s="36"/>
      <c r="G559" s="86"/>
      <c r="H559" s="86"/>
      <c r="I559" s="139"/>
    </row>
    <row r="560" spans="1:9" s="14" customFormat="1" ht="59.25" customHeight="1" thickBot="1">
      <c r="A560" s="335" t="s">
        <v>582</v>
      </c>
      <c r="B560" s="260" t="s">
        <v>166</v>
      </c>
      <c r="C560" s="260" t="s">
        <v>419</v>
      </c>
      <c r="D560" s="260"/>
      <c r="E560" s="260"/>
      <c r="F560" s="260"/>
      <c r="G560" s="261">
        <f>G562+G575+G561</f>
        <v>2084362.08</v>
      </c>
      <c r="H560" s="261">
        <f>H562+H575+H561</f>
        <v>1191907.93</v>
      </c>
      <c r="I560" s="261">
        <f>I562+I575+I561</f>
        <v>892454.15</v>
      </c>
    </row>
    <row r="561" spans="1:9" s="14" customFormat="1" ht="24.75" customHeight="1">
      <c r="A561" s="343"/>
      <c r="B561" s="135" t="s">
        <v>166</v>
      </c>
      <c r="C561" s="135" t="s">
        <v>421</v>
      </c>
      <c r="D561" s="135" t="s">
        <v>82</v>
      </c>
      <c r="E561" s="135" t="s">
        <v>54</v>
      </c>
      <c r="F561" s="135" t="s">
        <v>196</v>
      </c>
      <c r="G561" s="86">
        <v>17400</v>
      </c>
      <c r="H561" s="86">
        <v>17400</v>
      </c>
      <c r="I561" s="86">
        <f>G561-H561</f>
        <v>0</v>
      </c>
    </row>
    <row r="562" spans="1:9" s="5" customFormat="1" ht="25.5">
      <c r="A562" s="186" t="s">
        <v>304</v>
      </c>
      <c r="B562" s="185" t="s">
        <v>166</v>
      </c>
      <c r="C562" s="185" t="s">
        <v>420</v>
      </c>
      <c r="D562" s="185" t="s">
        <v>287</v>
      </c>
      <c r="E562" s="185"/>
      <c r="F562" s="185"/>
      <c r="G562" s="154">
        <f>G567+G572+G573+G574+G571</f>
        <v>1301962.08</v>
      </c>
      <c r="H562" s="154">
        <f>H567+H572+H573+H574+H571</f>
        <v>852107.9299999999</v>
      </c>
      <c r="I562" s="154">
        <f>I567+I572+I573+I574+I571</f>
        <v>449854.15</v>
      </c>
    </row>
    <row r="563" spans="1:9" s="5" customFormat="1" ht="25.5" hidden="1">
      <c r="A563" s="186" t="s">
        <v>294</v>
      </c>
      <c r="B563" s="128" t="s">
        <v>166</v>
      </c>
      <c r="C563" s="128" t="s">
        <v>266</v>
      </c>
      <c r="D563" s="128" t="s">
        <v>208</v>
      </c>
      <c r="E563" s="128" t="s">
        <v>28</v>
      </c>
      <c r="F563" s="128" t="s">
        <v>179</v>
      </c>
      <c r="G563" s="98"/>
      <c r="H563" s="98"/>
      <c r="I563" s="98"/>
    </row>
    <row r="564" spans="1:9" s="123" customFormat="1" ht="25.5" hidden="1">
      <c r="A564" s="186" t="s">
        <v>304</v>
      </c>
      <c r="B564" s="128" t="s">
        <v>166</v>
      </c>
      <c r="C564" s="128" t="s">
        <v>235</v>
      </c>
      <c r="D564" s="128" t="s">
        <v>208</v>
      </c>
      <c r="E564" s="128" t="s">
        <v>66</v>
      </c>
      <c r="F564" s="128" t="s">
        <v>192</v>
      </c>
      <c r="G564" s="98"/>
      <c r="H564" s="98"/>
      <c r="I564" s="98"/>
    </row>
    <row r="565" spans="1:9" s="123" customFormat="1" ht="25.5" hidden="1">
      <c r="A565" s="186" t="s">
        <v>294</v>
      </c>
      <c r="B565" s="128" t="s">
        <v>166</v>
      </c>
      <c r="C565" s="128" t="s">
        <v>266</v>
      </c>
      <c r="D565" s="128" t="s">
        <v>208</v>
      </c>
      <c r="E565" s="128" t="s">
        <v>66</v>
      </c>
      <c r="F565" s="128" t="s">
        <v>196</v>
      </c>
      <c r="G565" s="98"/>
      <c r="H565" s="98"/>
      <c r="I565" s="98"/>
    </row>
    <row r="566" spans="1:9" s="123" customFormat="1" ht="25.5" hidden="1">
      <c r="A566" s="186" t="s">
        <v>304</v>
      </c>
      <c r="B566" s="135" t="s">
        <v>166</v>
      </c>
      <c r="C566" s="135" t="s">
        <v>266</v>
      </c>
      <c r="D566" s="135" t="s">
        <v>208</v>
      </c>
      <c r="E566" s="135" t="s">
        <v>66</v>
      </c>
      <c r="F566" s="135" t="s">
        <v>196</v>
      </c>
      <c r="G566" s="136"/>
      <c r="H566" s="136"/>
      <c r="I566" s="136"/>
    </row>
    <row r="567" spans="1:9" s="137" customFormat="1" ht="15.75" customHeight="1">
      <c r="A567" s="134" t="s">
        <v>597</v>
      </c>
      <c r="B567" s="135" t="s">
        <v>166</v>
      </c>
      <c r="C567" s="135" t="s">
        <v>421</v>
      </c>
      <c r="D567" s="135" t="s">
        <v>208</v>
      </c>
      <c r="E567" s="135" t="s">
        <v>54</v>
      </c>
      <c r="F567" s="135" t="s">
        <v>190</v>
      </c>
      <c r="G567" s="136">
        <f>580000-17400</f>
        <v>562600</v>
      </c>
      <c r="H567" s="136">
        <v>229999.98</v>
      </c>
      <c r="I567" s="154">
        <f>G567-H567</f>
        <v>332600.02</v>
      </c>
    </row>
    <row r="568" spans="1:9" s="137" customFormat="1" ht="15.75" customHeight="1" hidden="1">
      <c r="A568" s="195" t="s">
        <v>65</v>
      </c>
      <c r="B568" s="192" t="s">
        <v>166</v>
      </c>
      <c r="C568" s="135" t="s">
        <v>421</v>
      </c>
      <c r="D568" s="192" t="s">
        <v>208</v>
      </c>
      <c r="E568" s="192" t="s">
        <v>433</v>
      </c>
      <c r="F568" s="192"/>
      <c r="G568" s="86"/>
      <c r="H568" s="136">
        <f>H569+H570</f>
        <v>0</v>
      </c>
      <c r="I568" s="136">
        <f>I569+I570</f>
        <v>0</v>
      </c>
    </row>
    <row r="569" spans="1:9" s="137" customFormat="1" ht="15.75" customHeight="1" hidden="1">
      <c r="A569" s="134" t="s">
        <v>262</v>
      </c>
      <c r="B569" s="135" t="s">
        <v>166</v>
      </c>
      <c r="C569" s="135" t="s">
        <v>421</v>
      </c>
      <c r="D569" s="135" t="s">
        <v>208</v>
      </c>
      <c r="E569" s="135" t="s">
        <v>433</v>
      </c>
      <c r="F569" s="135" t="s">
        <v>192</v>
      </c>
      <c r="G569" s="86"/>
      <c r="H569" s="136"/>
      <c r="I569" s="136">
        <f>G569-H569</f>
        <v>0</v>
      </c>
    </row>
    <row r="570" spans="1:10" s="137" customFormat="1" ht="15.75" customHeight="1" hidden="1">
      <c r="A570" s="134" t="s">
        <v>53</v>
      </c>
      <c r="B570" s="135" t="s">
        <v>166</v>
      </c>
      <c r="C570" s="135" t="s">
        <v>421</v>
      </c>
      <c r="D570" s="135" t="s">
        <v>208</v>
      </c>
      <c r="E570" s="135" t="s">
        <v>433</v>
      </c>
      <c r="F570" s="135" t="s">
        <v>196</v>
      </c>
      <c r="G570" s="86"/>
      <c r="H570" s="136"/>
      <c r="I570" s="231"/>
      <c r="J570" s="102"/>
    </row>
    <row r="571" spans="1:10" s="137" customFormat="1" ht="30.75" customHeight="1">
      <c r="A571" s="134" t="s">
        <v>648</v>
      </c>
      <c r="B571" s="135" t="s">
        <v>166</v>
      </c>
      <c r="C571" s="135" t="s">
        <v>421</v>
      </c>
      <c r="D571" s="135" t="s">
        <v>208</v>
      </c>
      <c r="E571" s="135" t="s">
        <v>54</v>
      </c>
      <c r="F571" s="135" t="s">
        <v>568</v>
      </c>
      <c r="G571" s="86">
        <v>359362.08</v>
      </c>
      <c r="H571" s="136">
        <v>359362.08</v>
      </c>
      <c r="I571" s="86">
        <f>G571-H571</f>
        <v>0</v>
      </c>
      <c r="J571" s="102"/>
    </row>
    <row r="572" spans="1:10" s="137" customFormat="1" ht="12.75">
      <c r="A572" s="134" t="s">
        <v>200</v>
      </c>
      <c r="B572" s="135" t="s">
        <v>166</v>
      </c>
      <c r="C572" s="135" t="s">
        <v>421</v>
      </c>
      <c r="D572" s="135" t="s">
        <v>208</v>
      </c>
      <c r="E572" s="135" t="s">
        <v>70</v>
      </c>
      <c r="F572" s="135" t="s">
        <v>193</v>
      </c>
      <c r="G572" s="86">
        <v>0</v>
      </c>
      <c r="H572" s="136"/>
      <c r="I572" s="86">
        <f>G572-H572</f>
        <v>0</v>
      </c>
      <c r="J572" s="102"/>
    </row>
    <row r="573" spans="1:10" s="137" customFormat="1" ht="12.75">
      <c r="A573" s="24" t="s">
        <v>247</v>
      </c>
      <c r="B573" s="135" t="s">
        <v>166</v>
      </c>
      <c r="C573" s="135" t="s">
        <v>421</v>
      </c>
      <c r="D573" s="135" t="s">
        <v>208</v>
      </c>
      <c r="E573" s="135" t="s">
        <v>448</v>
      </c>
      <c r="F573" s="135" t="s">
        <v>195</v>
      </c>
      <c r="G573" s="86">
        <v>44000</v>
      </c>
      <c r="H573" s="136"/>
      <c r="I573" s="86">
        <f>G573-H573</f>
        <v>44000</v>
      </c>
      <c r="J573" s="102"/>
    </row>
    <row r="574" spans="1:10" s="137" customFormat="1" ht="12.75">
      <c r="A574" s="134" t="s">
        <v>262</v>
      </c>
      <c r="B574" s="135" t="s">
        <v>166</v>
      </c>
      <c r="C574" s="135" t="s">
        <v>421</v>
      </c>
      <c r="D574" s="135" t="s">
        <v>208</v>
      </c>
      <c r="E574" s="135" t="s">
        <v>449</v>
      </c>
      <c r="F574" s="135" t="s">
        <v>192</v>
      </c>
      <c r="G574" s="86">
        <v>336000</v>
      </c>
      <c r="H574" s="136">
        <v>262745.87</v>
      </c>
      <c r="I574" s="86">
        <f>G574-H574</f>
        <v>73254.13</v>
      </c>
      <c r="J574" s="102"/>
    </row>
    <row r="575" spans="1:10" s="137" customFormat="1" ht="25.5">
      <c r="A575" s="196" t="s">
        <v>302</v>
      </c>
      <c r="B575" s="185" t="s">
        <v>166</v>
      </c>
      <c r="C575" s="185" t="s">
        <v>421</v>
      </c>
      <c r="D575" s="185" t="s">
        <v>68</v>
      </c>
      <c r="E575" s="185"/>
      <c r="F575" s="185"/>
      <c r="G575" s="154">
        <f>G576</f>
        <v>765000</v>
      </c>
      <c r="H575" s="154">
        <f>H576</f>
        <v>322400</v>
      </c>
      <c r="I575" s="154">
        <f>I576</f>
        <v>442600</v>
      </c>
      <c r="J575" s="102"/>
    </row>
    <row r="576" spans="1:10" s="137" customFormat="1" ht="12.75">
      <c r="A576" s="134" t="s">
        <v>345</v>
      </c>
      <c r="B576" s="135" t="s">
        <v>166</v>
      </c>
      <c r="C576" s="135" t="s">
        <v>421</v>
      </c>
      <c r="D576" s="135" t="s">
        <v>276</v>
      </c>
      <c r="E576" s="135" t="s">
        <v>433</v>
      </c>
      <c r="F576" s="135" t="s">
        <v>196</v>
      </c>
      <c r="G576" s="86">
        <v>765000</v>
      </c>
      <c r="H576" s="136">
        <v>322400</v>
      </c>
      <c r="I576" s="90">
        <f>G576-H576</f>
        <v>442600</v>
      </c>
      <c r="J576" s="102"/>
    </row>
    <row r="577" spans="1:10" s="137" customFormat="1" ht="12.75">
      <c r="A577" s="75" t="s">
        <v>267</v>
      </c>
      <c r="B577" s="50" t="s">
        <v>152</v>
      </c>
      <c r="C577" s="50"/>
      <c r="D577" s="50"/>
      <c r="E577" s="72"/>
      <c r="F577" s="72"/>
      <c r="G577" s="88">
        <f>G664+G667</f>
        <v>6959198.6</v>
      </c>
      <c r="H577" s="88">
        <f>H664+H667</f>
        <v>5262989.17</v>
      </c>
      <c r="I577" s="88">
        <f>I664+I667</f>
        <v>1696209.43</v>
      </c>
      <c r="J577" s="151"/>
    </row>
    <row r="578" spans="1:9" s="5" customFormat="1" ht="25.5" hidden="1">
      <c r="A578" s="198" t="s">
        <v>8</v>
      </c>
      <c r="B578" s="199" t="s">
        <v>153</v>
      </c>
      <c r="C578" s="199" t="s">
        <v>154</v>
      </c>
      <c r="D578" s="199" t="s">
        <v>151</v>
      </c>
      <c r="E578" s="199" t="s">
        <v>9</v>
      </c>
      <c r="F578" s="199"/>
      <c r="G578" s="85"/>
      <c r="H578" s="85"/>
      <c r="I578" s="139"/>
    </row>
    <row r="579" spans="1:9" s="9" customFormat="1" ht="16.5" customHeight="1" hidden="1">
      <c r="A579" s="200" t="s">
        <v>10</v>
      </c>
      <c r="B579" s="201" t="s">
        <v>153</v>
      </c>
      <c r="C579" s="201" t="s">
        <v>154</v>
      </c>
      <c r="D579" s="201" t="s">
        <v>151</v>
      </c>
      <c r="E579" s="201" t="s">
        <v>11</v>
      </c>
      <c r="F579" s="201"/>
      <c r="G579" s="81"/>
      <c r="H579" s="81"/>
      <c r="I579" s="232"/>
    </row>
    <row r="580" spans="1:9" s="10" customFormat="1" ht="12.75" hidden="1">
      <c r="A580" s="200" t="s">
        <v>17</v>
      </c>
      <c r="B580" s="201" t="s">
        <v>153</v>
      </c>
      <c r="C580" s="201" t="s">
        <v>154</v>
      </c>
      <c r="D580" s="201" t="s">
        <v>151</v>
      </c>
      <c r="E580" s="201" t="s">
        <v>12</v>
      </c>
      <c r="F580" s="201"/>
      <c r="G580" s="81"/>
      <c r="H580" s="81"/>
      <c r="I580" s="225"/>
    </row>
    <row r="581" spans="1:9" s="10" customFormat="1" ht="25.5" hidden="1">
      <c r="A581" s="187" t="s">
        <v>18</v>
      </c>
      <c r="B581" s="202"/>
      <c r="C581" s="202"/>
      <c r="D581" s="202"/>
      <c r="E581" s="202"/>
      <c r="F581" s="202" t="s">
        <v>19</v>
      </c>
      <c r="G581" s="83"/>
      <c r="H581" s="83"/>
      <c r="I581" s="225"/>
    </row>
    <row r="582" spans="1:9" s="5" customFormat="1" ht="25.5" hidden="1">
      <c r="A582" s="145" t="s">
        <v>20</v>
      </c>
      <c r="B582" s="202"/>
      <c r="C582" s="202"/>
      <c r="D582" s="202"/>
      <c r="E582" s="202"/>
      <c r="F582" s="202" t="s">
        <v>87</v>
      </c>
      <c r="G582" s="83"/>
      <c r="H582" s="83"/>
      <c r="I582" s="139"/>
    </row>
    <row r="583" spans="1:9" s="5" customFormat="1" ht="14.25" customHeight="1" hidden="1">
      <c r="A583" s="134" t="s">
        <v>21</v>
      </c>
      <c r="B583" s="202"/>
      <c r="C583" s="202"/>
      <c r="D583" s="202"/>
      <c r="E583" s="202"/>
      <c r="F583" s="202" t="s">
        <v>22</v>
      </c>
      <c r="G583" s="83"/>
      <c r="H583" s="83"/>
      <c r="I583" s="139"/>
    </row>
    <row r="584" spans="1:9" s="5" customFormat="1" ht="12.75" hidden="1">
      <c r="A584" s="200" t="s">
        <v>15</v>
      </c>
      <c r="B584" s="201" t="s">
        <v>153</v>
      </c>
      <c r="C584" s="201" t="s">
        <v>154</v>
      </c>
      <c r="D584" s="201" t="s">
        <v>151</v>
      </c>
      <c r="E584" s="201" t="s">
        <v>16</v>
      </c>
      <c r="F584" s="201"/>
      <c r="G584" s="81"/>
      <c r="H584" s="81"/>
      <c r="I584" s="139"/>
    </row>
    <row r="585" spans="1:9" s="10" customFormat="1" ht="12.75" hidden="1">
      <c r="A585" s="198" t="s">
        <v>23</v>
      </c>
      <c r="B585" s="199" t="s">
        <v>153</v>
      </c>
      <c r="C585" s="199" t="s">
        <v>154</v>
      </c>
      <c r="D585" s="199" t="s">
        <v>151</v>
      </c>
      <c r="E585" s="199" t="s">
        <v>24</v>
      </c>
      <c r="F585" s="199"/>
      <c r="G585" s="85"/>
      <c r="H585" s="85"/>
      <c r="I585" s="225"/>
    </row>
    <row r="586" spans="1:9" s="9" customFormat="1" ht="12.75" hidden="1">
      <c r="A586" s="200" t="s">
        <v>25</v>
      </c>
      <c r="B586" s="201" t="s">
        <v>153</v>
      </c>
      <c r="C586" s="201" t="s">
        <v>154</v>
      </c>
      <c r="D586" s="201" t="s">
        <v>151</v>
      </c>
      <c r="E586" s="201" t="s">
        <v>26</v>
      </c>
      <c r="F586" s="201"/>
      <c r="G586" s="81"/>
      <c r="H586" s="81"/>
      <c r="I586" s="232"/>
    </row>
    <row r="587" spans="1:9" s="10" customFormat="1" ht="12.75" hidden="1">
      <c r="A587" s="200" t="s">
        <v>27</v>
      </c>
      <c r="B587" s="201" t="s">
        <v>153</v>
      </c>
      <c r="C587" s="201" t="s">
        <v>154</v>
      </c>
      <c r="D587" s="201" t="s">
        <v>151</v>
      </c>
      <c r="E587" s="201" t="s">
        <v>28</v>
      </c>
      <c r="F587" s="201"/>
      <c r="G587" s="81"/>
      <c r="H587" s="81"/>
      <c r="I587" s="225"/>
    </row>
    <row r="588" spans="1:9" s="10" customFormat="1" ht="25.5" hidden="1">
      <c r="A588" s="187" t="s">
        <v>29</v>
      </c>
      <c r="B588" s="202"/>
      <c r="C588" s="202"/>
      <c r="D588" s="202"/>
      <c r="E588" s="202"/>
      <c r="F588" s="202" t="s">
        <v>19</v>
      </c>
      <c r="G588" s="83"/>
      <c r="H588" s="83"/>
      <c r="I588" s="225"/>
    </row>
    <row r="589" spans="1:9" s="5" customFormat="1" ht="38.25" hidden="1">
      <c r="A589" s="203" t="s">
        <v>30</v>
      </c>
      <c r="B589" s="202"/>
      <c r="C589" s="202"/>
      <c r="D589" s="202"/>
      <c r="E589" s="202"/>
      <c r="F589" s="202" t="s">
        <v>31</v>
      </c>
      <c r="G589" s="83"/>
      <c r="H589" s="83"/>
      <c r="I589" s="139"/>
    </row>
    <row r="590" spans="1:9" s="5" customFormat="1" ht="12.75" hidden="1">
      <c r="A590" s="200" t="s">
        <v>32</v>
      </c>
      <c r="B590" s="201" t="s">
        <v>153</v>
      </c>
      <c r="C590" s="201" t="s">
        <v>154</v>
      </c>
      <c r="D590" s="201" t="s">
        <v>151</v>
      </c>
      <c r="E590" s="201" t="s">
        <v>33</v>
      </c>
      <c r="F590" s="201"/>
      <c r="G590" s="81"/>
      <c r="H590" s="81"/>
      <c r="I590" s="139"/>
    </row>
    <row r="591" spans="1:9" s="10" customFormat="1" ht="25.5" hidden="1">
      <c r="A591" s="204" t="s">
        <v>34</v>
      </c>
      <c r="B591" s="202"/>
      <c r="C591" s="202"/>
      <c r="D591" s="202"/>
      <c r="E591" s="202"/>
      <c r="F591" s="202" t="s">
        <v>35</v>
      </c>
      <c r="G591" s="83"/>
      <c r="H591" s="83"/>
      <c r="I591" s="225"/>
    </row>
    <row r="592" spans="1:9" s="5" customFormat="1" ht="25.5" hidden="1">
      <c r="A592" s="204" t="s">
        <v>36</v>
      </c>
      <c r="B592" s="202"/>
      <c r="C592" s="202"/>
      <c r="D592" s="202"/>
      <c r="E592" s="202"/>
      <c r="F592" s="202" t="s">
        <v>37</v>
      </c>
      <c r="G592" s="83"/>
      <c r="H592" s="83"/>
      <c r="I592" s="139"/>
    </row>
    <row r="593" spans="1:9" s="5" customFormat="1" ht="25.5" customHeight="1" hidden="1">
      <c r="A593" s="204" t="s">
        <v>38</v>
      </c>
      <c r="B593" s="202"/>
      <c r="C593" s="202"/>
      <c r="D593" s="202"/>
      <c r="E593" s="202"/>
      <c r="F593" s="202" t="s">
        <v>39</v>
      </c>
      <c r="G593" s="83"/>
      <c r="H593" s="83"/>
      <c r="I593" s="139"/>
    </row>
    <row r="594" spans="1:9" s="5" customFormat="1" ht="25.5" hidden="1">
      <c r="A594" s="200" t="s">
        <v>40</v>
      </c>
      <c r="B594" s="201" t="s">
        <v>153</v>
      </c>
      <c r="C594" s="201" t="s">
        <v>154</v>
      </c>
      <c r="D594" s="201" t="s">
        <v>151</v>
      </c>
      <c r="E594" s="201" t="s">
        <v>41</v>
      </c>
      <c r="F594" s="201"/>
      <c r="G594" s="81"/>
      <c r="H594" s="81"/>
      <c r="I594" s="139"/>
    </row>
    <row r="595" spans="1:9" s="10" customFormat="1" ht="13.5" customHeight="1" hidden="1">
      <c r="A595" s="200" t="s">
        <v>42</v>
      </c>
      <c r="B595" s="201" t="s">
        <v>153</v>
      </c>
      <c r="C595" s="201" t="s">
        <v>154</v>
      </c>
      <c r="D595" s="201" t="s">
        <v>151</v>
      </c>
      <c r="E595" s="201" t="s">
        <v>43</v>
      </c>
      <c r="F595" s="201"/>
      <c r="G595" s="81"/>
      <c r="H595" s="81"/>
      <c r="I595" s="225"/>
    </row>
    <row r="596" spans="1:9" s="10" customFormat="1" ht="12.75" hidden="1">
      <c r="A596" s="204" t="s">
        <v>44</v>
      </c>
      <c r="B596" s="205"/>
      <c r="C596" s="205"/>
      <c r="D596" s="205"/>
      <c r="E596" s="205"/>
      <c r="F596" s="205" t="s">
        <v>45</v>
      </c>
      <c r="G596" s="83"/>
      <c r="H596" s="83"/>
      <c r="I596" s="225"/>
    </row>
    <row r="597" spans="1:9" s="5" customFormat="1" ht="12.75" hidden="1">
      <c r="A597" s="204" t="s">
        <v>46</v>
      </c>
      <c r="B597" s="205"/>
      <c r="C597" s="205"/>
      <c r="D597" s="205"/>
      <c r="E597" s="205"/>
      <c r="F597" s="205" t="s">
        <v>47</v>
      </c>
      <c r="G597" s="83"/>
      <c r="H597" s="83"/>
      <c r="I597" s="139"/>
    </row>
    <row r="598" spans="1:9" s="5" customFormat="1" ht="25.5" hidden="1">
      <c r="A598" s="204" t="s">
        <v>48</v>
      </c>
      <c r="B598" s="205"/>
      <c r="C598" s="205"/>
      <c r="D598" s="205"/>
      <c r="E598" s="205"/>
      <c r="F598" s="205" t="s">
        <v>49</v>
      </c>
      <c r="G598" s="83"/>
      <c r="H598" s="83"/>
      <c r="I598" s="139"/>
    </row>
    <row r="599" spans="1:9" s="5" customFormat="1" ht="25.5" hidden="1">
      <c r="A599" s="204" t="s">
        <v>50</v>
      </c>
      <c r="B599" s="205"/>
      <c r="C599" s="205"/>
      <c r="D599" s="205"/>
      <c r="E599" s="205"/>
      <c r="F599" s="205" t="s">
        <v>51</v>
      </c>
      <c r="G599" s="83"/>
      <c r="H599" s="83"/>
      <c r="I599" s="139"/>
    </row>
    <row r="600" spans="1:9" s="5" customFormat="1" ht="51" hidden="1">
      <c r="A600" s="204" t="s">
        <v>52</v>
      </c>
      <c r="B600" s="205"/>
      <c r="C600" s="205"/>
      <c r="D600" s="205"/>
      <c r="E600" s="205"/>
      <c r="F600" s="205" t="s">
        <v>51</v>
      </c>
      <c r="G600" s="83"/>
      <c r="H600" s="83"/>
      <c r="I600" s="139"/>
    </row>
    <row r="601" spans="1:9" s="5" customFormat="1" ht="12.75" hidden="1">
      <c r="A601" s="200" t="s">
        <v>53</v>
      </c>
      <c r="B601" s="201" t="s">
        <v>153</v>
      </c>
      <c r="C601" s="201" t="s">
        <v>154</v>
      </c>
      <c r="D601" s="201" t="s">
        <v>151</v>
      </c>
      <c r="E601" s="201" t="s">
        <v>54</v>
      </c>
      <c r="F601" s="205"/>
      <c r="G601" s="81"/>
      <c r="H601" s="81"/>
      <c r="I601" s="139"/>
    </row>
    <row r="602" spans="1:9" s="10" customFormat="1" ht="38.25" hidden="1">
      <c r="A602" s="187" t="s">
        <v>55</v>
      </c>
      <c r="B602" s="135"/>
      <c r="C602" s="135"/>
      <c r="D602" s="135"/>
      <c r="E602" s="135"/>
      <c r="F602" s="135" t="s">
        <v>19</v>
      </c>
      <c r="G602" s="83"/>
      <c r="H602" s="83"/>
      <c r="I602" s="225"/>
    </row>
    <row r="603" spans="1:9" s="5" customFormat="1" ht="38.25" hidden="1">
      <c r="A603" s="183" t="s">
        <v>56</v>
      </c>
      <c r="B603" s="135"/>
      <c r="C603" s="135"/>
      <c r="D603" s="135"/>
      <c r="E603" s="135"/>
      <c r="F603" s="135" t="s">
        <v>57</v>
      </c>
      <c r="G603" s="83"/>
      <c r="H603" s="83"/>
      <c r="I603" s="139"/>
    </row>
    <row r="604" spans="1:9" s="5" customFormat="1" ht="38.25" hidden="1">
      <c r="A604" s="145" t="s">
        <v>58</v>
      </c>
      <c r="B604" s="135"/>
      <c r="C604" s="135"/>
      <c r="D604" s="135"/>
      <c r="E604" s="135"/>
      <c r="F604" s="135" t="s">
        <v>59</v>
      </c>
      <c r="G604" s="83"/>
      <c r="H604" s="83"/>
      <c r="I604" s="139"/>
    </row>
    <row r="605" spans="1:9" s="5" customFormat="1" ht="26.25" customHeight="1" hidden="1">
      <c r="A605" s="198" t="s">
        <v>60</v>
      </c>
      <c r="B605" s="199" t="s">
        <v>153</v>
      </c>
      <c r="C605" s="199" t="s">
        <v>154</v>
      </c>
      <c r="D605" s="199" t="s">
        <v>151</v>
      </c>
      <c r="E605" s="199" t="s">
        <v>61</v>
      </c>
      <c r="F605" s="199"/>
      <c r="G605" s="85"/>
      <c r="H605" s="85"/>
      <c r="I605" s="139"/>
    </row>
    <row r="606" spans="1:9" s="9" customFormat="1" ht="12.75" hidden="1">
      <c r="A606" s="200" t="s">
        <v>62</v>
      </c>
      <c r="B606" s="201" t="s">
        <v>153</v>
      </c>
      <c r="C606" s="201" t="s">
        <v>154</v>
      </c>
      <c r="D606" s="201" t="s">
        <v>151</v>
      </c>
      <c r="E606" s="201" t="s">
        <v>63</v>
      </c>
      <c r="F606" s="205"/>
      <c r="G606" s="81"/>
      <c r="H606" s="81"/>
      <c r="I606" s="232"/>
    </row>
    <row r="607" spans="1:9" s="10" customFormat="1" ht="12.75" hidden="1">
      <c r="A607" s="134" t="s">
        <v>64</v>
      </c>
      <c r="B607" s="135"/>
      <c r="C607" s="135"/>
      <c r="D607" s="135"/>
      <c r="E607" s="135"/>
      <c r="F607" s="135"/>
      <c r="G607" s="83"/>
      <c r="H607" s="83"/>
      <c r="I607" s="225"/>
    </row>
    <row r="608" spans="1:9" s="5" customFormat="1" ht="12.75" hidden="1">
      <c r="A608" s="198" t="s">
        <v>65</v>
      </c>
      <c r="B608" s="199" t="s">
        <v>153</v>
      </c>
      <c r="C608" s="199" t="s">
        <v>154</v>
      </c>
      <c r="D608" s="199" t="s">
        <v>151</v>
      </c>
      <c r="E608" s="199" t="s">
        <v>66</v>
      </c>
      <c r="F608" s="199"/>
      <c r="G608" s="85"/>
      <c r="H608" s="85"/>
      <c r="I608" s="139"/>
    </row>
    <row r="609" spans="1:9" s="9" customFormat="1" ht="38.25" hidden="1">
      <c r="A609" s="145" t="s">
        <v>58</v>
      </c>
      <c r="B609" s="135"/>
      <c r="C609" s="135"/>
      <c r="D609" s="135"/>
      <c r="E609" s="135"/>
      <c r="F609" s="135"/>
      <c r="G609" s="83"/>
      <c r="H609" s="83"/>
      <c r="I609" s="232"/>
    </row>
    <row r="610" spans="1:9" s="5" customFormat="1" ht="29.25" customHeight="1" hidden="1">
      <c r="A610" s="198" t="s">
        <v>67</v>
      </c>
      <c r="B610" s="199" t="s">
        <v>153</v>
      </c>
      <c r="C610" s="199" t="s">
        <v>154</v>
      </c>
      <c r="D610" s="199" t="s">
        <v>151</v>
      </c>
      <c r="E610" s="199" t="s">
        <v>68</v>
      </c>
      <c r="F610" s="199"/>
      <c r="G610" s="85"/>
      <c r="H610" s="85"/>
      <c r="I610" s="139"/>
    </row>
    <row r="611" spans="1:9" s="9" customFormat="1" ht="12.75" hidden="1">
      <c r="A611" s="200" t="s">
        <v>69</v>
      </c>
      <c r="B611" s="201" t="s">
        <v>153</v>
      </c>
      <c r="C611" s="201" t="s">
        <v>154</v>
      </c>
      <c r="D611" s="201" t="s">
        <v>151</v>
      </c>
      <c r="E611" s="201" t="s">
        <v>70</v>
      </c>
      <c r="F611" s="205"/>
      <c r="G611" s="81"/>
      <c r="H611" s="81"/>
      <c r="I611" s="232"/>
    </row>
    <row r="612" spans="1:9" s="10" customFormat="1" ht="12.75" hidden="1">
      <c r="A612" s="204" t="s">
        <v>71</v>
      </c>
      <c r="B612" s="135"/>
      <c r="C612" s="135"/>
      <c r="D612" s="135"/>
      <c r="E612" s="135"/>
      <c r="F612" s="135" t="s">
        <v>72</v>
      </c>
      <c r="G612" s="83"/>
      <c r="H612" s="83"/>
      <c r="I612" s="225"/>
    </row>
    <row r="613" spans="1:9" s="5" customFormat="1" ht="51" hidden="1">
      <c r="A613" s="204" t="s">
        <v>73</v>
      </c>
      <c r="B613" s="135"/>
      <c r="C613" s="135"/>
      <c r="D613" s="135"/>
      <c r="E613" s="135"/>
      <c r="F613" s="135" t="s">
        <v>74</v>
      </c>
      <c r="G613" s="83"/>
      <c r="H613" s="83"/>
      <c r="I613" s="139"/>
    </row>
    <row r="614" spans="1:9" s="5" customFormat="1" ht="51" customHeight="1" hidden="1">
      <c r="A614" s="204" t="s">
        <v>75</v>
      </c>
      <c r="B614" s="135"/>
      <c r="C614" s="135"/>
      <c r="D614" s="135"/>
      <c r="E614" s="135"/>
      <c r="F614" s="135" t="s">
        <v>76</v>
      </c>
      <c r="G614" s="83"/>
      <c r="H614" s="83"/>
      <c r="I614" s="139"/>
    </row>
    <row r="615" spans="1:9" s="5" customFormat="1" ht="52.5" customHeight="1" hidden="1">
      <c r="A615" s="200" t="s">
        <v>77</v>
      </c>
      <c r="B615" s="201" t="s">
        <v>153</v>
      </c>
      <c r="C615" s="201" t="s">
        <v>154</v>
      </c>
      <c r="D615" s="201" t="s">
        <v>151</v>
      </c>
      <c r="E615" s="201" t="s">
        <v>78</v>
      </c>
      <c r="F615" s="205"/>
      <c r="G615" s="81"/>
      <c r="H615" s="81"/>
      <c r="I615" s="139"/>
    </row>
    <row r="616" spans="1:9" s="10" customFormat="1" ht="15.75" customHeight="1" hidden="1">
      <c r="A616" s="204" t="s">
        <v>79</v>
      </c>
      <c r="B616" s="135"/>
      <c r="C616" s="135"/>
      <c r="D616" s="135"/>
      <c r="E616" s="135"/>
      <c r="F616" s="135" t="s">
        <v>80</v>
      </c>
      <c r="G616" s="83"/>
      <c r="H616" s="83"/>
      <c r="I616" s="225"/>
    </row>
    <row r="617" spans="1:9" s="5" customFormat="1" ht="12.75" hidden="1">
      <c r="A617" s="204" t="s">
        <v>81</v>
      </c>
      <c r="B617" s="135"/>
      <c r="C617" s="135"/>
      <c r="D617" s="135"/>
      <c r="E617" s="135"/>
      <c r="F617" s="135" t="s">
        <v>82</v>
      </c>
      <c r="G617" s="83"/>
      <c r="H617" s="83"/>
      <c r="I617" s="139"/>
    </row>
    <row r="618" spans="1:9" s="5" customFormat="1" ht="25.5" hidden="1">
      <c r="A618" s="204" t="s">
        <v>83</v>
      </c>
      <c r="B618" s="135"/>
      <c r="C618" s="135"/>
      <c r="D618" s="135"/>
      <c r="E618" s="135"/>
      <c r="F618" s="135" t="s">
        <v>84</v>
      </c>
      <c r="G618" s="83"/>
      <c r="H618" s="83"/>
      <c r="I618" s="139"/>
    </row>
    <row r="619" spans="1:9" s="5" customFormat="1" ht="38.25" hidden="1">
      <c r="A619" s="204" t="s">
        <v>85</v>
      </c>
      <c r="B619" s="135"/>
      <c r="C619" s="135"/>
      <c r="D619" s="135"/>
      <c r="E619" s="135"/>
      <c r="F619" s="135" t="s">
        <v>86</v>
      </c>
      <c r="G619" s="83"/>
      <c r="H619" s="83"/>
      <c r="I619" s="139"/>
    </row>
    <row r="620" spans="1:9" s="5" customFormat="1" ht="38.25" customHeight="1" hidden="1">
      <c r="A620" s="197" t="s">
        <v>155</v>
      </c>
      <c r="B620" s="185" t="s">
        <v>153</v>
      </c>
      <c r="C620" s="185" t="s">
        <v>156</v>
      </c>
      <c r="D620" s="185" t="s">
        <v>151</v>
      </c>
      <c r="E620" s="185"/>
      <c r="F620" s="185"/>
      <c r="G620" s="83"/>
      <c r="H620" s="83"/>
      <c r="I620" s="139"/>
    </row>
    <row r="621" spans="1:9" s="5" customFormat="1" ht="25.5" hidden="1">
      <c r="A621" s="198" t="s">
        <v>8</v>
      </c>
      <c r="B621" s="199" t="s">
        <v>153</v>
      </c>
      <c r="C621" s="199" t="s">
        <v>156</v>
      </c>
      <c r="D621" s="199" t="s">
        <v>151</v>
      </c>
      <c r="E621" s="199" t="s">
        <v>9</v>
      </c>
      <c r="F621" s="199"/>
      <c r="G621" s="85"/>
      <c r="H621" s="85"/>
      <c r="I621" s="139"/>
    </row>
    <row r="622" spans="1:9" s="9" customFormat="1" ht="15.75" customHeight="1" hidden="1">
      <c r="A622" s="200" t="s">
        <v>10</v>
      </c>
      <c r="B622" s="201" t="s">
        <v>153</v>
      </c>
      <c r="C622" s="201" t="s">
        <v>156</v>
      </c>
      <c r="D622" s="201" t="s">
        <v>151</v>
      </c>
      <c r="E622" s="201" t="s">
        <v>11</v>
      </c>
      <c r="F622" s="201"/>
      <c r="G622" s="81"/>
      <c r="H622" s="81"/>
      <c r="I622" s="232"/>
    </row>
    <row r="623" spans="1:9" s="10" customFormat="1" ht="12.75" hidden="1">
      <c r="A623" s="200" t="s">
        <v>17</v>
      </c>
      <c r="B623" s="201" t="s">
        <v>153</v>
      </c>
      <c r="C623" s="201" t="s">
        <v>156</v>
      </c>
      <c r="D623" s="201" t="s">
        <v>151</v>
      </c>
      <c r="E623" s="201" t="s">
        <v>12</v>
      </c>
      <c r="F623" s="201"/>
      <c r="G623" s="81"/>
      <c r="H623" s="81"/>
      <c r="I623" s="225"/>
    </row>
    <row r="624" spans="1:9" s="10" customFormat="1" ht="25.5" hidden="1">
      <c r="A624" s="187" t="s">
        <v>18</v>
      </c>
      <c r="B624" s="202"/>
      <c r="C624" s="202"/>
      <c r="D624" s="202"/>
      <c r="E624" s="202"/>
      <c r="F624" s="202" t="s">
        <v>19</v>
      </c>
      <c r="G624" s="83"/>
      <c r="H624" s="83"/>
      <c r="I624" s="225"/>
    </row>
    <row r="625" spans="1:9" s="5" customFormat="1" ht="25.5" hidden="1">
      <c r="A625" s="145" t="s">
        <v>20</v>
      </c>
      <c r="B625" s="202"/>
      <c r="C625" s="202"/>
      <c r="D625" s="202"/>
      <c r="E625" s="202"/>
      <c r="F625" s="202" t="s">
        <v>87</v>
      </c>
      <c r="G625" s="83"/>
      <c r="H625" s="83"/>
      <c r="I625" s="139"/>
    </row>
    <row r="626" spans="1:9" s="5" customFormat="1" ht="18" customHeight="1" hidden="1">
      <c r="A626" s="134" t="s">
        <v>21</v>
      </c>
      <c r="B626" s="202"/>
      <c r="C626" s="202"/>
      <c r="D626" s="202"/>
      <c r="E626" s="202"/>
      <c r="F626" s="202" t="s">
        <v>22</v>
      </c>
      <c r="G626" s="83"/>
      <c r="H626" s="83"/>
      <c r="I626" s="139"/>
    </row>
    <row r="627" spans="1:9" s="5" customFormat="1" ht="12.75" hidden="1">
      <c r="A627" s="200" t="s">
        <v>15</v>
      </c>
      <c r="B627" s="201" t="s">
        <v>153</v>
      </c>
      <c r="C627" s="201" t="s">
        <v>156</v>
      </c>
      <c r="D627" s="201" t="s">
        <v>151</v>
      </c>
      <c r="E627" s="201" t="s">
        <v>16</v>
      </c>
      <c r="F627" s="201"/>
      <c r="G627" s="81"/>
      <c r="H627" s="81"/>
      <c r="I627" s="139"/>
    </row>
    <row r="628" spans="1:9" s="10" customFormat="1" ht="12.75" hidden="1">
      <c r="A628" s="198" t="s">
        <v>23</v>
      </c>
      <c r="B628" s="199" t="s">
        <v>153</v>
      </c>
      <c r="C628" s="199" t="s">
        <v>156</v>
      </c>
      <c r="D628" s="199" t="s">
        <v>151</v>
      </c>
      <c r="E628" s="199" t="s">
        <v>24</v>
      </c>
      <c r="F628" s="199"/>
      <c r="G628" s="85"/>
      <c r="H628" s="85"/>
      <c r="I628" s="225"/>
    </row>
    <row r="629" spans="1:9" s="9" customFormat="1" ht="12.75" hidden="1">
      <c r="A629" s="200" t="s">
        <v>25</v>
      </c>
      <c r="B629" s="201" t="s">
        <v>153</v>
      </c>
      <c r="C629" s="201" t="s">
        <v>156</v>
      </c>
      <c r="D629" s="201" t="s">
        <v>151</v>
      </c>
      <c r="E629" s="201" t="s">
        <v>26</v>
      </c>
      <c r="F629" s="201"/>
      <c r="G629" s="81"/>
      <c r="H629" s="81"/>
      <c r="I629" s="232"/>
    </row>
    <row r="630" spans="1:9" s="10" customFormat="1" ht="12.75" hidden="1">
      <c r="A630" s="200" t="s">
        <v>27</v>
      </c>
      <c r="B630" s="201" t="s">
        <v>153</v>
      </c>
      <c r="C630" s="201" t="s">
        <v>156</v>
      </c>
      <c r="D630" s="201" t="s">
        <v>151</v>
      </c>
      <c r="E630" s="201" t="s">
        <v>28</v>
      </c>
      <c r="F630" s="201"/>
      <c r="G630" s="81"/>
      <c r="H630" s="81"/>
      <c r="I630" s="225"/>
    </row>
    <row r="631" spans="1:9" s="10" customFormat="1" ht="25.5" hidden="1">
      <c r="A631" s="187" t="s">
        <v>29</v>
      </c>
      <c r="B631" s="202"/>
      <c r="C631" s="202"/>
      <c r="D631" s="202"/>
      <c r="E631" s="202"/>
      <c r="F631" s="202" t="s">
        <v>19</v>
      </c>
      <c r="G631" s="83"/>
      <c r="H631" s="83"/>
      <c r="I631" s="225"/>
    </row>
    <row r="632" spans="1:9" s="5" customFormat="1" ht="38.25" hidden="1">
      <c r="A632" s="203" t="s">
        <v>30</v>
      </c>
      <c r="B632" s="202"/>
      <c r="C632" s="202"/>
      <c r="D632" s="202"/>
      <c r="E632" s="202"/>
      <c r="F632" s="202" t="s">
        <v>31</v>
      </c>
      <c r="G632" s="83"/>
      <c r="H632" s="83"/>
      <c r="I632" s="139"/>
    </row>
    <row r="633" spans="1:9" s="5" customFormat="1" ht="12.75" hidden="1">
      <c r="A633" s="206" t="s">
        <v>32</v>
      </c>
      <c r="B633" s="201" t="s">
        <v>153</v>
      </c>
      <c r="C633" s="205" t="s">
        <v>156</v>
      </c>
      <c r="D633" s="205" t="s">
        <v>151</v>
      </c>
      <c r="E633" s="205" t="s">
        <v>33</v>
      </c>
      <c r="F633" s="205"/>
      <c r="G633" s="83"/>
      <c r="H633" s="83"/>
      <c r="I633" s="139"/>
    </row>
    <row r="634" spans="1:9" s="5" customFormat="1" ht="25.5" hidden="1">
      <c r="A634" s="204" t="s">
        <v>34</v>
      </c>
      <c r="B634" s="202"/>
      <c r="C634" s="202"/>
      <c r="D634" s="202"/>
      <c r="E634" s="202"/>
      <c r="F634" s="202" t="s">
        <v>35</v>
      </c>
      <c r="G634" s="83"/>
      <c r="H634" s="83"/>
      <c r="I634" s="139"/>
    </row>
    <row r="635" spans="1:9" s="5" customFormat="1" ht="25.5" hidden="1">
      <c r="A635" s="204" t="s">
        <v>36</v>
      </c>
      <c r="B635" s="202"/>
      <c r="C635" s="202"/>
      <c r="D635" s="202"/>
      <c r="E635" s="202"/>
      <c r="F635" s="202" t="s">
        <v>37</v>
      </c>
      <c r="G635" s="83"/>
      <c r="H635" s="83"/>
      <c r="I635" s="139"/>
    </row>
    <row r="636" spans="1:9" s="5" customFormat="1" ht="24.75" customHeight="1" hidden="1">
      <c r="A636" s="204" t="s">
        <v>38</v>
      </c>
      <c r="B636" s="202"/>
      <c r="C636" s="202"/>
      <c r="D636" s="202"/>
      <c r="E636" s="202"/>
      <c r="F636" s="202" t="s">
        <v>39</v>
      </c>
      <c r="G636" s="83"/>
      <c r="H636" s="83"/>
      <c r="I636" s="139"/>
    </row>
    <row r="637" spans="1:9" s="5" customFormat="1" ht="25.5" hidden="1">
      <c r="A637" s="200" t="s">
        <v>40</v>
      </c>
      <c r="B637" s="201" t="s">
        <v>153</v>
      </c>
      <c r="C637" s="201" t="s">
        <v>156</v>
      </c>
      <c r="D637" s="201" t="s">
        <v>151</v>
      </c>
      <c r="E637" s="201" t="s">
        <v>41</v>
      </c>
      <c r="F637" s="201"/>
      <c r="G637" s="81"/>
      <c r="H637" s="81"/>
      <c r="I637" s="139"/>
    </row>
    <row r="638" spans="1:9" s="10" customFormat="1" ht="13.5" customHeight="1" hidden="1">
      <c r="A638" s="200" t="s">
        <v>42</v>
      </c>
      <c r="B638" s="201" t="s">
        <v>153</v>
      </c>
      <c r="C638" s="201" t="s">
        <v>156</v>
      </c>
      <c r="D638" s="201" t="s">
        <v>151</v>
      </c>
      <c r="E638" s="201" t="s">
        <v>43</v>
      </c>
      <c r="F638" s="201"/>
      <c r="G638" s="81"/>
      <c r="H638" s="81"/>
      <c r="I638" s="225"/>
    </row>
    <row r="639" spans="1:9" s="10" customFormat="1" ht="12.75" hidden="1">
      <c r="A639" s="204" t="s">
        <v>44</v>
      </c>
      <c r="B639" s="205"/>
      <c r="C639" s="205"/>
      <c r="D639" s="205"/>
      <c r="E639" s="205"/>
      <c r="F639" s="205" t="s">
        <v>45</v>
      </c>
      <c r="G639" s="83"/>
      <c r="H639" s="83"/>
      <c r="I639" s="225"/>
    </row>
    <row r="640" spans="1:9" s="5" customFormat="1" ht="12.75" hidden="1">
      <c r="A640" s="204" t="s">
        <v>46</v>
      </c>
      <c r="B640" s="205"/>
      <c r="C640" s="205"/>
      <c r="D640" s="205"/>
      <c r="E640" s="205"/>
      <c r="F640" s="205" t="s">
        <v>47</v>
      </c>
      <c r="G640" s="83"/>
      <c r="H640" s="83"/>
      <c r="I640" s="139"/>
    </row>
    <row r="641" spans="1:9" s="5" customFormat="1" ht="25.5" hidden="1">
      <c r="A641" s="204" t="s">
        <v>48</v>
      </c>
      <c r="B641" s="205"/>
      <c r="C641" s="205"/>
      <c r="D641" s="205"/>
      <c r="E641" s="205"/>
      <c r="F641" s="205" t="s">
        <v>49</v>
      </c>
      <c r="G641" s="83"/>
      <c r="H641" s="83"/>
      <c r="I641" s="139"/>
    </row>
    <row r="642" spans="1:9" s="5" customFormat="1" ht="25.5" hidden="1">
      <c r="A642" s="204" t="s">
        <v>50</v>
      </c>
      <c r="B642" s="205"/>
      <c r="C642" s="205"/>
      <c r="D642" s="205"/>
      <c r="E642" s="205"/>
      <c r="F642" s="205" t="s">
        <v>51</v>
      </c>
      <c r="G642" s="83"/>
      <c r="H642" s="83"/>
      <c r="I642" s="139"/>
    </row>
    <row r="643" spans="1:9" s="5" customFormat="1" ht="51" hidden="1">
      <c r="A643" s="204" t="s">
        <v>52</v>
      </c>
      <c r="B643" s="205"/>
      <c r="C643" s="205"/>
      <c r="D643" s="205"/>
      <c r="E643" s="205"/>
      <c r="F643" s="205" t="s">
        <v>51</v>
      </c>
      <c r="G643" s="83"/>
      <c r="H643" s="83"/>
      <c r="I643" s="139"/>
    </row>
    <row r="644" spans="1:9" s="5" customFormat="1" ht="12.75" hidden="1">
      <c r="A644" s="200" t="s">
        <v>53</v>
      </c>
      <c r="B644" s="201" t="s">
        <v>153</v>
      </c>
      <c r="C644" s="201" t="s">
        <v>156</v>
      </c>
      <c r="D644" s="201" t="s">
        <v>151</v>
      </c>
      <c r="E644" s="201" t="s">
        <v>54</v>
      </c>
      <c r="F644" s="205"/>
      <c r="G644" s="81"/>
      <c r="H644" s="81"/>
      <c r="I644" s="139"/>
    </row>
    <row r="645" spans="1:9" s="10" customFormat="1" ht="38.25" hidden="1">
      <c r="A645" s="187" t="s">
        <v>55</v>
      </c>
      <c r="B645" s="135"/>
      <c r="C645" s="135"/>
      <c r="D645" s="135"/>
      <c r="E645" s="135"/>
      <c r="F645" s="135" t="s">
        <v>19</v>
      </c>
      <c r="G645" s="83"/>
      <c r="H645" s="83"/>
      <c r="I645" s="225"/>
    </row>
    <row r="646" spans="1:9" s="5" customFormat="1" ht="38.25" hidden="1">
      <c r="A646" s="183" t="s">
        <v>56</v>
      </c>
      <c r="B646" s="135"/>
      <c r="C646" s="135"/>
      <c r="D646" s="135"/>
      <c r="E646" s="135"/>
      <c r="F646" s="135" t="s">
        <v>57</v>
      </c>
      <c r="G646" s="83"/>
      <c r="H646" s="83"/>
      <c r="I646" s="139"/>
    </row>
    <row r="647" spans="1:9" s="5" customFormat="1" ht="38.25" hidden="1">
      <c r="A647" s="145" t="s">
        <v>58</v>
      </c>
      <c r="B647" s="135"/>
      <c r="C647" s="135"/>
      <c r="D647" s="135"/>
      <c r="E647" s="135"/>
      <c r="F647" s="135" t="s">
        <v>59</v>
      </c>
      <c r="G647" s="83"/>
      <c r="H647" s="83"/>
      <c r="I647" s="139"/>
    </row>
    <row r="648" spans="1:9" s="5" customFormat="1" ht="27.75" customHeight="1" hidden="1">
      <c r="A648" s="198" t="s">
        <v>60</v>
      </c>
      <c r="B648" s="199" t="s">
        <v>153</v>
      </c>
      <c r="C648" s="199" t="s">
        <v>156</v>
      </c>
      <c r="D648" s="199" t="s">
        <v>151</v>
      </c>
      <c r="E648" s="199" t="s">
        <v>61</v>
      </c>
      <c r="F648" s="199"/>
      <c r="G648" s="85"/>
      <c r="H648" s="85"/>
      <c r="I648" s="139"/>
    </row>
    <row r="649" spans="1:9" s="9" customFormat="1" ht="12.75" hidden="1">
      <c r="A649" s="200" t="s">
        <v>62</v>
      </c>
      <c r="B649" s="201" t="s">
        <v>153</v>
      </c>
      <c r="C649" s="201" t="s">
        <v>156</v>
      </c>
      <c r="D649" s="201" t="s">
        <v>151</v>
      </c>
      <c r="E649" s="201" t="s">
        <v>63</v>
      </c>
      <c r="F649" s="205"/>
      <c r="G649" s="81"/>
      <c r="H649" s="81"/>
      <c r="I649" s="232"/>
    </row>
    <row r="650" spans="1:9" s="10" customFormat="1" ht="12.75" hidden="1">
      <c r="A650" s="134" t="s">
        <v>64</v>
      </c>
      <c r="B650" s="135"/>
      <c r="C650" s="135"/>
      <c r="D650" s="135"/>
      <c r="E650" s="135"/>
      <c r="F650" s="135"/>
      <c r="G650" s="83"/>
      <c r="H650" s="83"/>
      <c r="I650" s="225"/>
    </row>
    <row r="651" spans="1:9" s="5" customFormat="1" ht="12.75" hidden="1">
      <c r="A651" s="198" t="s">
        <v>65</v>
      </c>
      <c r="B651" s="199" t="s">
        <v>153</v>
      </c>
      <c r="C651" s="199" t="s">
        <v>156</v>
      </c>
      <c r="D651" s="199" t="s">
        <v>151</v>
      </c>
      <c r="E651" s="199" t="s">
        <v>66</v>
      </c>
      <c r="F651" s="199"/>
      <c r="G651" s="85"/>
      <c r="H651" s="85"/>
      <c r="I651" s="139"/>
    </row>
    <row r="652" spans="1:9" s="9" customFormat="1" ht="38.25" hidden="1">
      <c r="A652" s="145" t="s">
        <v>58</v>
      </c>
      <c r="B652" s="135"/>
      <c r="C652" s="135"/>
      <c r="D652" s="135"/>
      <c r="E652" s="135"/>
      <c r="F652" s="135"/>
      <c r="G652" s="83"/>
      <c r="H652" s="83"/>
      <c r="I652" s="232"/>
    </row>
    <row r="653" spans="1:9" s="5" customFormat="1" ht="27" customHeight="1" hidden="1">
      <c r="A653" s="198" t="s">
        <v>67</v>
      </c>
      <c r="B653" s="199" t="s">
        <v>153</v>
      </c>
      <c r="C653" s="199" t="s">
        <v>156</v>
      </c>
      <c r="D653" s="199" t="s">
        <v>151</v>
      </c>
      <c r="E653" s="199" t="s">
        <v>68</v>
      </c>
      <c r="F653" s="199"/>
      <c r="G653" s="85"/>
      <c r="H653" s="85"/>
      <c r="I653" s="139"/>
    </row>
    <row r="654" spans="1:9" s="9" customFormat="1" ht="12.75" hidden="1">
      <c r="A654" s="200" t="s">
        <v>69</v>
      </c>
      <c r="B654" s="201" t="s">
        <v>153</v>
      </c>
      <c r="C654" s="201" t="s">
        <v>156</v>
      </c>
      <c r="D654" s="201" t="s">
        <v>151</v>
      </c>
      <c r="E654" s="201" t="s">
        <v>70</v>
      </c>
      <c r="F654" s="205"/>
      <c r="G654" s="81"/>
      <c r="H654" s="81"/>
      <c r="I654" s="232"/>
    </row>
    <row r="655" spans="1:9" s="10" customFormat="1" ht="12.75" hidden="1">
      <c r="A655" s="204" t="s">
        <v>71</v>
      </c>
      <c r="B655" s="135"/>
      <c r="C655" s="135"/>
      <c r="D655" s="135"/>
      <c r="E655" s="135"/>
      <c r="F655" s="135" t="s">
        <v>72</v>
      </c>
      <c r="G655" s="83"/>
      <c r="H655" s="83"/>
      <c r="I655" s="225"/>
    </row>
    <row r="656" spans="1:9" s="5" customFormat="1" ht="51" hidden="1">
      <c r="A656" s="204" t="s">
        <v>73</v>
      </c>
      <c r="B656" s="135"/>
      <c r="C656" s="135"/>
      <c r="D656" s="135"/>
      <c r="E656" s="135"/>
      <c r="F656" s="135" t="s">
        <v>74</v>
      </c>
      <c r="G656" s="83"/>
      <c r="H656" s="83"/>
      <c r="I656" s="139"/>
    </row>
    <row r="657" spans="1:9" s="5" customFormat="1" ht="63.75" hidden="1">
      <c r="A657" s="204" t="s">
        <v>75</v>
      </c>
      <c r="B657" s="135"/>
      <c r="C657" s="135"/>
      <c r="D657" s="135"/>
      <c r="E657" s="135"/>
      <c r="F657" s="135" t="s">
        <v>76</v>
      </c>
      <c r="G657" s="83"/>
      <c r="H657" s="83"/>
      <c r="I657" s="139"/>
    </row>
    <row r="658" spans="1:9" s="5" customFormat="1" ht="51" customHeight="1" hidden="1">
      <c r="A658" s="200" t="s">
        <v>77</v>
      </c>
      <c r="B658" s="201" t="s">
        <v>153</v>
      </c>
      <c r="C658" s="201" t="s">
        <v>156</v>
      </c>
      <c r="D658" s="201" t="s">
        <v>151</v>
      </c>
      <c r="E658" s="201" t="s">
        <v>78</v>
      </c>
      <c r="F658" s="205"/>
      <c r="G658" s="81"/>
      <c r="H658" s="81"/>
      <c r="I658" s="139"/>
    </row>
    <row r="659" spans="1:9" s="10" customFormat="1" ht="12.75" customHeight="1" hidden="1">
      <c r="A659" s="204" t="s">
        <v>79</v>
      </c>
      <c r="B659" s="135"/>
      <c r="C659" s="135"/>
      <c r="D659" s="135"/>
      <c r="E659" s="135"/>
      <c r="F659" s="135" t="s">
        <v>80</v>
      </c>
      <c r="G659" s="83"/>
      <c r="H659" s="83"/>
      <c r="I659" s="225"/>
    </row>
    <row r="660" spans="1:9" s="5" customFormat="1" ht="12.75" hidden="1">
      <c r="A660" s="204" t="s">
        <v>81</v>
      </c>
      <c r="B660" s="135"/>
      <c r="C660" s="135"/>
      <c r="D660" s="135"/>
      <c r="E660" s="135"/>
      <c r="F660" s="135" t="s">
        <v>82</v>
      </c>
      <c r="G660" s="83"/>
      <c r="H660" s="83"/>
      <c r="I660" s="139"/>
    </row>
    <row r="661" spans="1:9" s="5" customFormat="1" ht="25.5" hidden="1">
      <c r="A661" s="204" t="s">
        <v>83</v>
      </c>
      <c r="B661" s="135"/>
      <c r="C661" s="135"/>
      <c r="D661" s="135"/>
      <c r="E661" s="135"/>
      <c r="F661" s="135" t="s">
        <v>84</v>
      </c>
      <c r="G661" s="83"/>
      <c r="H661" s="83"/>
      <c r="I661" s="139"/>
    </row>
    <row r="662" spans="1:9" s="5" customFormat="1" ht="12.75" customHeight="1" hidden="1">
      <c r="A662" s="204" t="s">
        <v>85</v>
      </c>
      <c r="B662" s="135"/>
      <c r="C662" s="135"/>
      <c r="D662" s="135"/>
      <c r="E662" s="135"/>
      <c r="F662" s="135" t="s">
        <v>86</v>
      </c>
      <c r="G662" s="83"/>
      <c r="H662" s="83"/>
      <c r="I662" s="139"/>
    </row>
    <row r="663" spans="1:9" s="5" customFormat="1" ht="14.25" customHeight="1" hidden="1">
      <c r="A663" s="207" t="s">
        <v>233</v>
      </c>
      <c r="B663" s="135"/>
      <c r="C663" s="135"/>
      <c r="D663" s="135"/>
      <c r="E663" s="135"/>
      <c r="F663" s="135"/>
      <c r="G663" s="83"/>
      <c r="H663" s="83"/>
      <c r="I663" s="139"/>
    </row>
    <row r="664" spans="1:9" s="5" customFormat="1" ht="58.5" customHeight="1">
      <c r="A664" s="322" t="s">
        <v>583</v>
      </c>
      <c r="B664" s="321"/>
      <c r="C664" s="321"/>
      <c r="D664" s="321"/>
      <c r="E664" s="321"/>
      <c r="F664" s="321"/>
      <c r="G664" s="261">
        <f>G665</f>
        <v>90000</v>
      </c>
      <c r="H664" s="261">
        <f>H665</f>
        <v>90000</v>
      </c>
      <c r="I664" s="261">
        <f>I665</f>
        <v>0</v>
      </c>
    </row>
    <row r="665" spans="1:9" s="5" customFormat="1" ht="14.25" customHeight="1">
      <c r="A665" s="134" t="s">
        <v>398</v>
      </c>
      <c r="B665" s="25" t="s">
        <v>153</v>
      </c>
      <c r="C665" s="25" t="s">
        <v>424</v>
      </c>
      <c r="D665" s="135" t="s">
        <v>212</v>
      </c>
      <c r="E665" s="135" t="s">
        <v>162</v>
      </c>
      <c r="F665" s="135"/>
      <c r="G665" s="86">
        <v>90000</v>
      </c>
      <c r="H665" s="83">
        <v>90000</v>
      </c>
      <c r="I665" s="83">
        <f>G665-H665</f>
        <v>0</v>
      </c>
    </row>
    <row r="666" spans="1:9" s="5" customFormat="1" ht="14.25" customHeight="1">
      <c r="A666" s="103" t="s">
        <v>233</v>
      </c>
      <c r="B666" s="135"/>
      <c r="C666" s="135"/>
      <c r="D666" s="135"/>
      <c r="E666" s="135"/>
      <c r="F666" s="135"/>
      <c r="G666" s="83"/>
      <c r="H666" s="83"/>
      <c r="I666" s="139"/>
    </row>
    <row r="667" spans="1:10" s="5" customFormat="1" ht="57" customHeight="1">
      <c r="A667" s="322" t="s">
        <v>583</v>
      </c>
      <c r="B667" s="330" t="s">
        <v>436</v>
      </c>
      <c r="C667" s="330" t="s">
        <v>422</v>
      </c>
      <c r="D667" s="330"/>
      <c r="E667" s="330"/>
      <c r="F667" s="330"/>
      <c r="G667" s="261">
        <f>G675+G680+G700</f>
        <v>6869198.6</v>
      </c>
      <c r="H667" s="261">
        <f>H675+H680+H700</f>
        <v>5172989.17</v>
      </c>
      <c r="I667" s="261">
        <f>I675+I680+I700</f>
        <v>1696209.43</v>
      </c>
      <c r="J667" s="4"/>
    </row>
    <row r="668" spans="1:9" s="5" customFormat="1" ht="12.75" hidden="1">
      <c r="A668" s="38"/>
      <c r="B668" s="25"/>
      <c r="C668" s="25"/>
      <c r="D668" s="25"/>
      <c r="E668" s="25"/>
      <c r="F668" s="25"/>
      <c r="G668" s="83"/>
      <c r="H668" s="83"/>
      <c r="I668" s="139"/>
    </row>
    <row r="669" spans="1:9" s="5" customFormat="1" ht="12.75" hidden="1">
      <c r="A669" s="38"/>
      <c r="B669" s="25"/>
      <c r="C669" s="25"/>
      <c r="D669" s="25"/>
      <c r="E669" s="25"/>
      <c r="F669" s="25"/>
      <c r="G669" s="83"/>
      <c r="H669" s="83"/>
      <c r="I669" s="139"/>
    </row>
    <row r="670" spans="1:9" s="5" customFormat="1" ht="12.75" hidden="1">
      <c r="A670" s="38"/>
      <c r="B670" s="25"/>
      <c r="C670" s="25"/>
      <c r="D670" s="25"/>
      <c r="E670" s="25"/>
      <c r="F670" s="25"/>
      <c r="G670" s="83"/>
      <c r="H670" s="83"/>
      <c r="I670" s="139"/>
    </row>
    <row r="671" spans="1:9" s="5" customFormat="1" ht="12.75" hidden="1">
      <c r="A671" s="38"/>
      <c r="B671" s="25"/>
      <c r="C671" s="25"/>
      <c r="D671" s="25"/>
      <c r="E671" s="25"/>
      <c r="F671" s="25"/>
      <c r="G671" s="83"/>
      <c r="H671" s="83"/>
      <c r="I671" s="139"/>
    </row>
    <row r="672" spans="1:9" s="5" customFormat="1" ht="12.75" hidden="1">
      <c r="A672" s="131"/>
      <c r="B672" s="122"/>
      <c r="C672" s="122"/>
      <c r="D672" s="122"/>
      <c r="E672" s="122"/>
      <c r="F672" s="122"/>
      <c r="G672" s="98"/>
      <c r="H672" s="98"/>
      <c r="I672" s="139"/>
    </row>
    <row r="673" spans="1:9" s="123" customFormat="1" ht="12.75" hidden="1">
      <c r="A673" s="131"/>
      <c r="B673" s="122"/>
      <c r="C673" s="122"/>
      <c r="D673" s="122"/>
      <c r="E673" s="122"/>
      <c r="F673" s="122"/>
      <c r="G673" s="98"/>
      <c r="H673" s="98"/>
      <c r="I673" s="233"/>
    </row>
    <row r="674" spans="1:9" s="123" customFormat="1" ht="12.75" hidden="1">
      <c r="A674" s="145"/>
      <c r="B674" s="135"/>
      <c r="C674" s="135"/>
      <c r="D674" s="135"/>
      <c r="E674" s="135"/>
      <c r="F674" s="135"/>
      <c r="G674" s="136"/>
      <c r="H674" s="136"/>
      <c r="I674" s="233"/>
    </row>
    <row r="675" spans="1:34" s="123" customFormat="1" ht="25.5">
      <c r="A675" s="186" t="s">
        <v>349</v>
      </c>
      <c r="B675" s="185" t="s">
        <v>436</v>
      </c>
      <c r="C675" s="28" t="s">
        <v>423</v>
      </c>
      <c r="D675" s="185" t="s">
        <v>301</v>
      </c>
      <c r="E675" s="185"/>
      <c r="F675" s="185"/>
      <c r="G675" s="154">
        <f>G676</f>
        <v>400797.5</v>
      </c>
      <c r="H675" s="154">
        <f aca="true" t="shared" si="27" ref="H675:I677">H676</f>
        <v>360238</v>
      </c>
      <c r="I675" s="154">
        <f t="shared" si="27"/>
        <v>40559.5</v>
      </c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</row>
    <row r="676" spans="1:34" s="123" customFormat="1" ht="25.5">
      <c r="A676" s="186" t="s">
        <v>294</v>
      </c>
      <c r="B676" s="185" t="s">
        <v>436</v>
      </c>
      <c r="C676" s="28" t="s">
        <v>424</v>
      </c>
      <c r="D676" s="185" t="s">
        <v>82</v>
      </c>
      <c r="E676" s="185"/>
      <c r="F676" s="185"/>
      <c r="G676" s="154">
        <f>G677+G679</f>
        <v>400797.5</v>
      </c>
      <c r="H676" s="154">
        <f>H677+H679</f>
        <v>360238</v>
      </c>
      <c r="I676" s="154">
        <f>I677+I679</f>
        <v>40559.5</v>
      </c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</row>
    <row r="677" spans="1:34" s="123" customFormat="1" ht="12.75">
      <c r="A677" s="187" t="s">
        <v>65</v>
      </c>
      <c r="B677" s="135" t="s">
        <v>436</v>
      </c>
      <c r="C677" s="25" t="s">
        <v>424</v>
      </c>
      <c r="D677" s="135" t="s">
        <v>82</v>
      </c>
      <c r="E677" s="135" t="s">
        <v>54</v>
      </c>
      <c r="F677" s="135"/>
      <c r="G677" s="136">
        <f>G678</f>
        <v>118345</v>
      </c>
      <c r="H677" s="136">
        <f t="shared" si="27"/>
        <v>77785.5</v>
      </c>
      <c r="I677" s="136">
        <f t="shared" si="27"/>
        <v>40559.5</v>
      </c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</row>
    <row r="678" spans="1:34" s="123" customFormat="1" ht="38.25">
      <c r="A678" s="145" t="s">
        <v>735</v>
      </c>
      <c r="B678" s="135" t="s">
        <v>436</v>
      </c>
      <c r="C678" s="25" t="s">
        <v>424</v>
      </c>
      <c r="D678" s="135" t="s">
        <v>82</v>
      </c>
      <c r="E678" s="135" t="s">
        <v>54</v>
      </c>
      <c r="F678" s="135" t="s">
        <v>196</v>
      </c>
      <c r="G678" s="86">
        <f>125800-7455</f>
        <v>118345</v>
      </c>
      <c r="H678" s="136">
        <v>77785.5</v>
      </c>
      <c r="I678" s="136">
        <f>G678-H678</f>
        <v>40559.5</v>
      </c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</row>
    <row r="679" spans="1:34" s="123" customFormat="1" ht="12.75">
      <c r="A679" s="145" t="s">
        <v>734</v>
      </c>
      <c r="B679" s="135" t="s">
        <v>436</v>
      </c>
      <c r="C679" s="25" t="s">
        <v>424</v>
      </c>
      <c r="D679" s="135" t="s">
        <v>82</v>
      </c>
      <c r="E679" s="135" t="s">
        <v>54</v>
      </c>
      <c r="F679" s="135" t="s">
        <v>568</v>
      </c>
      <c r="G679" s="86">
        <v>282452.5</v>
      </c>
      <c r="H679" s="136">
        <v>282452.5</v>
      </c>
      <c r="I679" s="136">
        <f>G679-H679</f>
        <v>0</v>
      </c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</row>
    <row r="680" spans="1:10" s="137" customFormat="1" ht="33" customHeight="1">
      <c r="A680" s="186" t="s">
        <v>304</v>
      </c>
      <c r="B680" s="28" t="s">
        <v>436</v>
      </c>
      <c r="C680" s="28" t="s">
        <v>424</v>
      </c>
      <c r="D680" s="185" t="s">
        <v>287</v>
      </c>
      <c r="E680" s="135"/>
      <c r="F680" s="135"/>
      <c r="G680" s="154">
        <f>G685+G686+G688+G695+G696+G697+G698+G699+G694+G687</f>
        <v>6053401.1</v>
      </c>
      <c r="H680" s="154">
        <f>H685+H686+H688+H695+H696+H697+H698+H699+H694+H687</f>
        <v>4417751.17</v>
      </c>
      <c r="I680" s="154">
        <f>I685+I686+I688+I695+I696+I697+I698+I699+I694+I687</f>
        <v>1635649.93</v>
      </c>
      <c r="J680" s="151"/>
    </row>
    <row r="681" spans="1:10" s="137" customFormat="1" ht="30.75" customHeight="1" hidden="1">
      <c r="A681" s="32" t="s">
        <v>293</v>
      </c>
      <c r="B681" s="36" t="s">
        <v>436</v>
      </c>
      <c r="C681" s="28" t="s">
        <v>424</v>
      </c>
      <c r="D681" s="36" t="s">
        <v>125</v>
      </c>
      <c r="E681" s="135"/>
      <c r="F681" s="135"/>
      <c r="G681" s="154">
        <f aca="true" t="shared" si="28" ref="G681:I682">G682</f>
        <v>0</v>
      </c>
      <c r="H681" s="154">
        <f t="shared" si="28"/>
        <v>0</v>
      </c>
      <c r="I681" s="154">
        <f t="shared" si="28"/>
        <v>0</v>
      </c>
      <c r="J681" s="151"/>
    </row>
    <row r="682" spans="1:10" s="137" customFormat="1" ht="21" customHeight="1" hidden="1">
      <c r="A682" s="211" t="s">
        <v>65</v>
      </c>
      <c r="B682" s="175" t="s">
        <v>436</v>
      </c>
      <c r="C682" s="25" t="s">
        <v>424</v>
      </c>
      <c r="D682" s="210" t="s">
        <v>125</v>
      </c>
      <c r="E682" s="210" t="s">
        <v>433</v>
      </c>
      <c r="F682" s="135"/>
      <c r="G682" s="154">
        <f t="shared" si="28"/>
        <v>0</v>
      </c>
      <c r="H682" s="154">
        <f t="shared" si="28"/>
        <v>0</v>
      </c>
      <c r="I682" s="154">
        <f t="shared" si="28"/>
        <v>0</v>
      </c>
      <c r="J682" s="151"/>
    </row>
    <row r="683" spans="1:10" s="137" customFormat="1" ht="21" customHeight="1" hidden="1">
      <c r="A683" s="145" t="s">
        <v>375</v>
      </c>
      <c r="B683" s="212" t="s">
        <v>436</v>
      </c>
      <c r="C683" s="25" t="s">
        <v>424</v>
      </c>
      <c r="D683" s="212" t="s">
        <v>125</v>
      </c>
      <c r="E683" s="212" t="s">
        <v>433</v>
      </c>
      <c r="F683" s="135" t="s">
        <v>192</v>
      </c>
      <c r="G683" s="136">
        <v>0</v>
      </c>
      <c r="H683" s="136"/>
      <c r="I683" s="234"/>
      <c r="J683" s="151"/>
    </row>
    <row r="684" spans="1:10" s="137" customFormat="1" ht="21" customHeight="1" hidden="1">
      <c r="A684" s="145" t="s">
        <v>247</v>
      </c>
      <c r="B684" s="212" t="s">
        <v>436</v>
      </c>
      <c r="C684" s="25" t="s">
        <v>424</v>
      </c>
      <c r="D684" s="212" t="s">
        <v>125</v>
      </c>
      <c r="E684" s="212" t="s">
        <v>78</v>
      </c>
      <c r="F684" s="135" t="s">
        <v>195</v>
      </c>
      <c r="G684" s="136"/>
      <c r="H684" s="136"/>
      <c r="I684" s="136">
        <f>G684-H684</f>
        <v>0</v>
      </c>
      <c r="J684" s="151"/>
    </row>
    <row r="685" spans="1:9" s="137" customFormat="1" ht="12.75">
      <c r="A685" s="209"/>
      <c r="B685" s="25" t="s">
        <v>436</v>
      </c>
      <c r="C685" s="25" t="s">
        <v>424</v>
      </c>
      <c r="D685" s="212" t="s">
        <v>125</v>
      </c>
      <c r="E685" s="212" t="s">
        <v>54</v>
      </c>
      <c r="F685" s="135" t="s">
        <v>568</v>
      </c>
      <c r="G685" s="136">
        <v>359050.67</v>
      </c>
      <c r="H685" s="136">
        <v>359050.67</v>
      </c>
      <c r="I685" s="136">
        <f>G685-H685</f>
        <v>0</v>
      </c>
    </row>
    <row r="686" spans="1:9" s="137" customFormat="1" ht="25.5">
      <c r="A686" s="145" t="s">
        <v>712</v>
      </c>
      <c r="B686" s="25" t="s">
        <v>436</v>
      </c>
      <c r="C686" s="25" t="s">
        <v>424</v>
      </c>
      <c r="D686" s="135" t="s">
        <v>125</v>
      </c>
      <c r="E686" s="135" t="s">
        <v>26</v>
      </c>
      <c r="F686" s="135"/>
      <c r="G686" s="136">
        <f>180000+3500</f>
        <v>183500</v>
      </c>
      <c r="H686" s="136">
        <v>130700</v>
      </c>
      <c r="I686" s="136">
        <f>G686-H686</f>
        <v>52800</v>
      </c>
    </row>
    <row r="687" spans="1:9" s="137" customFormat="1" ht="12.75">
      <c r="A687" s="145" t="s">
        <v>27</v>
      </c>
      <c r="B687" s="25" t="s">
        <v>436</v>
      </c>
      <c r="C687" s="25" t="s">
        <v>424</v>
      </c>
      <c r="D687" s="135" t="s">
        <v>208</v>
      </c>
      <c r="E687" s="135" t="s">
        <v>28</v>
      </c>
      <c r="F687" s="135" t="s">
        <v>179</v>
      </c>
      <c r="G687" s="136">
        <v>110000</v>
      </c>
      <c r="H687" s="136">
        <v>81166</v>
      </c>
      <c r="I687" s="136">
        <f>G687-H687</f>
        <v>28834</v>
      </c>
    </row>
    <row r="688" spans="1:11" s="137" customFormat="1" ht="34.5" customHeight="1">
      <c r="A688" s="145" t="s">
        <v>346</v>
      </c>
      <c r="B688" s="25" t="s">
        <v>436</v>
      </c>
      <c r="C688" s="25" t="s">
        <v>424</v>
      </c>
      <c r="D688" s="135" t="s">
        <v>208</v>
      </c>
      <c r="E688" s="135" t="s">
        <v>54</v>
      </c>
      <c r="F688" s="135" t="s">
        <v>190</v>
      </c>
      <c r="G688" s="86">
        <f>993449.33-218224+125000</f>
        <v>900225.33</v>
      </c>
      <c r="H688" s="136">
        <v>830079.61</v>
      </c>
      <c r="I688" s="154">
        <f>G688-H688</f>
        <v>70145.71999999997</v>
      </c>
      <c r="J688" s="306"/>
      <c r="K688" s="306"/>
    </row>
    <row r="689" spans="1:10" s="137" customFormat="1" ht="12.75" hidden="1">
      <c r="A689" s="211" t="s">
        <v>65</v>
      </c>
      <c r="B689" s="25" t="s">
        <v>436</v>
      </c>
      <c r="C689" s="25" t="s">
        <v>424</v>
      </c>
      <c r="D689" s="210" t="s">
        <v>208</v>
      </c>
      <c r="E689" s="210" t="s">
        <v>433</v>
      </c>
      <c r="F689" s="44"/>
      <c r="G689" s="86">
        <f>G692+G693</f>
        <v>0</v>
      </c>
      <c r="H689" s="86">
        <f>H692+H693</f>
        <v>0</v>
      </c>
      <c r="I689" s="154">
        <f aca="true" t="shared" si="29" ref="I689:I694">G689-H689</f>
        <v>0</v>
      </c>
      <c r="J689" s="151"/>
    </row>
    <row r="690" spans="1:9" s="123" customFormat="1" ht="12.75" hidden="1">
      <c r="A690" s="131"/>
      <c r="B690" s="25" t="s">
        <v>436</v>
      </c>
      <c r="C690" s="25" t="s">
        <v>424</v>
      </c>
      <c r="D690" s="122"/>
      <c r="E690" s="122"/>
      <c r="F690" s="122"/>
      <c r="G690" s="86"/>
      <c r="H690" s="98"/>
      <c r="I690" s="154">
        <f t="shared" si="29"/>
        <v>0</v>
      </c>
    </row>
    <row r="691" spans="1:9" s="123" customFormat="1" ht="12.75" hidden="1">
      <c r="A691" s="153"/>
      <c r="B691" s="25" t="s">
        <v>436</v>
      </c>
      <c r="C691" s="25" t="s">
        <v>424</v>
      </c>
      <c r="D691" s="44"/>
      <c r="E691" s="44"/>
      <c r="F691" s="44"/>
      <c r="G691" s="86"/>
      <c r="H691" s="86"/>
      <c r="I691" s="154">
        <f t="shared" si="29"/>
        <v>0</v>
      </c>
    </row>
    <row r="692" spans="1:12" s="14" customFormat="1" ht="25.5" hidden="1">
      <c r="A692" s="145" t="s">
        <v>347</v>
      </c>
      <c r="B692" s="25" t="s">
        <v>436</v>
      </c>
      <c r="C692" s="25" t="s">
        <v>424</v>
      </c>
      <c r="D692" s="212" t="s">
        <v>208</v>
      </c>
      <c r="E692" s="212" t="s">
        <v>433</v>
      </c>
      <c r="F692" s="135" t="s">
        <v>192</v>
      </c>
      <c r="G692" s="86">
        <v>0</v>
      </c>
      <c r="H692" s="136"/>
      <c r="I692" s="154">
        <f t="shared" si="29"/>
        <v>0</v>
      </c>
      <c r="J692" s="249"/>
      <c r="K692" s="148"/>
      <c r="L692" s="102"/>
    </row>
    <row r="693" spans="1:21" s="147" customFormat="1" ht="25.5" hidden="1">
      <c r="A693" s="145" t="s">
        <v>348</v>
      </c>
      <c r="B693" s="25" t="s">
        <v>436</v>
      </c>
      <c r="C693" s="25" t="s">
        <v>424</v>
      </c>
      <c r="D693" s="212" t="s">
        <v>208</v>
      </c>
      <c r="E693" s="212" t="s">
        <v>433</v>
      </c>
      <c r="F693" s="135" t="s">
        <v>196</v>
      </c>
      <c r="G693" s="86">
        <v>0</v>
      </c>
      <c r="H693" s="136"/>
      <c r="I693" s="154">
        <f t="shared" si="29"/>
        <v>0</v>
      </c>
      <c r="J693" s="137"/>
      <c r="K693" s="137"/>
      <c r="L693" s="137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s="147" customFormat="1" ht="114">
      <c r="A694" s="346" t="s">
        <v>609</v>
      </c>
      <c r="B694" s="25" t="s">
        <v>436</v>
      </c>
      <c r="C694" s="25" t="s">
        <v>424</v>
      </c>
      <c r="D694" s="135" t="s">
        <v>208</v>
      </c>
      <c r="E694" s="135" t="s">
        <v>54</v>
      </c>
      <c r="F694" s="135" t="s">
        <v>568</v>
      </c>
      <c r="G694" s="86">
        <f>2375000-282452.5</f>
        <v>2092547.5</v>
      </c>
      <c r="H694" s="136">
        <v>1574150</v>
      </c>
      <c r="I694" s="154">
        <f t="shared" si="29"/>
        <v>518397.5</v>
      </c>
      <c r="J694" s="137"/>
      <c r="K694" s="137"/>
      <c r="L694" s="137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s="147" customFormat="1" ht="12.75">
      <c r="A695" s="145"/>
      <c r="B695" s="25" t="s">
        <v>436</v>
      </c>
      <c r="C695" s="25" t="s">
        <v>424</v>
      </c>
      <c r="D695" s="44" t="s">
        <v>208</v>
      </c>
      <c r="E695" s="44" t="s">
        <v>457</v>
      </c>
      <c r="F695" s="25" t="s">
        <v>194</v>
      </c>
      <c r="G695" s="86">
        <v>7455</v>
      </c>
      <c r="H695" s="136">
        <v>7455</v>
      </c>
      <c r="I695" s="154">
        <f>G695-H695</f>
        <v>0</v>
      </c>
      <c r="J695" s="102"/>
      <c r="K695" s="102"/>
      <c r="L695" s="102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s="147" customFormat="1" ht="12.75">
      <c r="A696" s="145" t="s">
        <v>200</v>
      </c>
      <c r="B696" s="25" t="s">
        <v>436</v>
      </c>
      <c r="C696" s="25" t="s">
        <v>424</v>
      </c>
      <c r="D696" s="44" t="s">
        <v>208</v>
      </c>
      <c r="E696" s="44" t="s">
        <v>70</v>
      </c>
      <c r="F696" s="25" t="s">
        <v>193</v>
      </c>
      <c r="G696" s="86">
        <v>66896.6</v>
      </c>
      <c r="H696" s="136"/>
      <c r="I696" s="136">
        <f>G696-H696</f>
        <v>66896.6</v>
      </c>
      <c r="J696" s="137"/>
      <c r="K696" s="137"/>
      <c r="L696" s="137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s="147" customFormat="1" ht="12.75">
      <c r="A697" s="24" t="s">
        <v>439</v>
      </c>
      <c r="B697" s="25" t="s">
        <v>436</v>
      </c>
      <c r="C697" s="25" t="s">
        <v>424</v>
      </c>
      <c r="D697" s="44" t="s">
        <v>208</v>
      </c>
      <c r="E697" s="44" t="s">
        <v>450</v>
      </c>
      <c r="F697" s="25" t="s">
        <v>226</v>
      </c>
      <c r="G697" s="86"/>
      <c r="H697" s="136"/>
      <c r="I697" s="136">
        <f>G697-H697</f>
        <v>0</v>
      </c>
      <c r="J697" s="137"/>
      <c r="K697" s="137"/>
      <c r="L697" s="137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s="147" customFormat="1" ht="12.75">
      <c r="A698" s="24" t="s">
        <v>247</v>
      </c>
      <c r="B698" s="25" t="s">
        <v>436</v>
      </c>
      <c r="C698" s="25" t="s">
        <v>424</v>
      </c>
      <c r="D698" s="44" t="s">
        <v>208</v>
      </c>
      <c r="E698" s="44" t="s">
        <v>448</v>
      </c>
      <c r="F698" s="25" t="s">
        <v>195</v>
      </c>
      <c r="G698" s="86">
        <v>451546</v>
      </c>
      <c r="H698" s="136">
        <v>191849.8</v>
      </c>
      <c r="I698" s="136">
        <f>G698-H698</f>
        <v>259696.2</v>
      </c>
      <c r="J698" s="137"/>
      <c r="K698" s="252"/>
      <c r="L698" s="137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s="147" customFormat="1" ht="25.5">
      <c r="A699" s="145" t="s">
        <v>347</v>
      </c>
      <c r="B699" s="25" t="s">
        <v>436</v>
      </c>
      <c r="C699" s="25" t="s">
        <v>424</v>
      </c>
      <c r="D699" s="44" t="s">
        <v>208</v>
      </c>
      <c r="E699" s="44" t="s">
        <v>449</v>
      </c>
      <c r="F699" s="25" t="s">
        <v>192</v>
      </c>
      <c r="G699" s="86">
        <v>1882180</v>
      </c>
      <c r="H699" s="136">
        <v>1243300.09</v>
      </c>
      <c r="I699" s="136">
        <f>G699-H699</f>
        <v>638879.9099999999</v>
      </c>
      <c r="J699" s="189"/>
      <c r="K699" s="137"/>
      <c r="L699" s="137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s="147" customFormat="1" ht="38.25">
      <c r="A700" s="196" t="s">
        <v>344</v>
      </c>
      <c r="B700" s="28" t="s">
        <v>436</v>
      </c>
      <c r="C700" s="28" t="s">
        <v>424</v>
      </c>
      <c r="D700" s="185" t="s">
        <v>68</v>
      </c>
      <c r="E700" s="135"/>
      <c r="F700" s="135"/>
      <c r="G700" s="90">
        <f>G701+G702</f>
        <v>415000</v>
      </c>
      <c r="H700" s="90">
        <f>H701+H702</f>
        <v>395000</v>
      </c>
      <c r="I700" s="90">
        <f>I701+I702</f>
        <v>20000</v>
      </c>
      <c r="J700" s="137"/>
      <c r="K700" s="137"/>
      <c r="L700" s="137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s="147" customFormat="1" ht="12.75">
      <c r="A701" s="134" t="s">
        <v>65</v>
      </c>
      <c r="B701" s="25" t="s">
        <v>436</v>
      </c>
      <c r="C701" s="25" t="s">
        <v>424</v>
      </c>
      <c r="D701" s="135" t="s">
        <v>276</v>
      </c>
      <c r="E701" s="135" t="s">
        <v>433</v>
      </c>
      <c r="F701" s="135" t="s">
        <v>196</v>
      </c>
      <c r="G701" s="86">
        <v>320000</v>
      </c>
      <c r="H701" s="136">
        <v>320000</v>
      </c>
      <c r="I701" s="136">
        <f>G701-H701</f>
        <v>0</v>
      </c>
      <c r="J701" s="137"/>
      <c r="K701" s="137"/>
      <c r="L701" s="137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s="147" customFormat="1" ht="12.75">
      <c r="A702" s="134" t="s">
        <v>65</v>
      </c>
      <c r="B702" s="25" t="s">
        <v>436</v>
      </c>
      <c r="C702" s="25" t="s">
        <v>424</v>
      </c>
      <c r="D702" s="135" t="s">
        <v>243</v>
      </c>
      <c r="E702" s="135" t="s">
        <v>433</v>
      </c>
      <c r="F702" s="135" t="s">
        <v>196</v>
      </c>
      <c r="G702" s="86">
        <v>95000</v>
      </c>
      <c r="H702" s="136">
        <v>75000</v>
      </c>
      <c r="I702" s="136">
        <f>G702-H702</f>
        <v>20000</v>
      </c>
      <c r="J702" s="137"/>
      <c r="K702" s="137"/>
      <c r="L702" s="137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9" s="137" customFormat="1" ht="12.75">
      <c r="A703" s="76" t="s">
        <v>157</v>
      </c>
      <c r="B703" s="50" t="s">
        <v>601</v>
      </c>
      <c r="C703" s="72"/>
      <c r="D703" s="72"/>
      <c r="E703" s="72"/>
      <c r="F703" s="72"/>
      <c r="G703" s="88">
        <f>G706+G723+G731+G704</f>
        <v>6332542</v>
      </c>
      <c r="H703" s="88">
        <f>H706+H723+H731+H704</f>
        <v>4854347.22</v>
      </c>
      <c r="I703" s="88">
        <f>I706+I723+I731+I704</f>
        <v>1478194.78</v>
      </c>
    </row>
    <row r="704" spans="1:9" s="244" customFormat="1" ht="38.25">
      <c r="A704" s="52" t="s">
        <v>303</v>
      </c>
      <c r="B704" s="43" t="s">
        <v>602</v>
      </c>
      <c r="C704" s="44" t="s">
        <v>441</v>
      </c>
      <c r="D704" s="25" t="s">
        <v>541</v>
      </c>
      <c r="E704" s="43" t="s">
        <v>458</v>
      </c>
      <c r="F704" s="43" t="s">
        <v>197</v>
      </c>
      <c r="G704" s="246">
        <v>867912</v>
      </c>
      <c r="H704" s="246">
        <v>412196</v>
      </c>
      <c r="I704" s="86">
        <f>G704-H704</f>
        <v>455716</v>
      </c>
    </row>
    <row r="705" spans="1:9" s="5" customFormat="1" ht="12.75">
      <c r="A705" s="103" t="s">
        <v>233</v>
      </c>
      <c r="B705" s="107"/>
      <c r="C705" s="106"/>
      <c r="D705" s="106"/>
      <c r="E705" s="106"/>
      <c r="F705" s="106"/>
      <c r="G705" s="86"/>
      <c r="H705" s="86"/>
      <c r="I705" s="83"/>
    </row>
    <row r="706" spans="1:9" s="14" customFormat="1" ht="85.5" customHeight="1">
      <c r="A706" s="340" t="s">
        <v>763</v>
      </c>
      <c r="B706" s="260" t="s">
        <v>158</v>
      </c>
      <c r="C706" s="260" t="s">
        <v>425</v>
      </c>
      <c r="D706" s="260"/>
      <c r="E706" s="260"/>
      <c r="F706" s="260"/>
      <c r="G706" s="261">
        <f>G707+G720</f>
        <v>1732630</v>
      </c>
      <c r="H706" s="261">
        <f>H707+H720</f>
        <v>1259356.22</v>
      </c>
      <c r="I706" s="261">
        <f>I707+I720</f>
        <v>473273.78</v>
      </c>
    </row>
    <row r="707" spans="1:9" s="14" customFormat="1" ht="24" customHeight="1">
      <c r="A707" s="339" t="s">
        <v>65</v>
      </c>
      <c r="B707" s="36" t="s">
        <v>158</v>
      </c>
      <c r="C707" s="36" t="s">
        <v>426</v>
      </c>
      <c r="D707" s="331" t="s">
        <v>287</v>
      </c>
      <c r="E707" s="331"/>
      <c r="F707" s="331"/>
      <c r="G707" s="332">
        <f>G708+G716+G717+G718+G719</f>
        <v>713250</v>
      </c>
      <c r="H707" s="332">
        <f>H708+H716+H717+H718+H719</f>
        <v>344268.45</v>
      </c>
      <c r="I707" s="332">
        <f>I708+I716+I717+I718+I719</f>
        <v>368981.55</v>
      </c>
    </row>
    <row r="708" spans="1:10" s="14" customFormat="1" ht="30.75" customHeight="1">
      <c r="A708" s="187" t="s">
        <v>464</v>
      </c>
      <c r="B708" s="44" t="s">
        <v>158</v>
      </c>
      <c r="C708" s="44" t="s">
        <v>426</v>
      </c>
      <c r="D708" s="44" t="s">
        <v>208</v>
      </c>
      <c r="E708" s="44" t="s">
        <v>28</v>
      </c>
      <c r="F708" s="44" t="s">
        <v>179</v>
      </c>
      <c r="G708" s="86">
        <v>30000</v>
      </c>
      <c r="H708" s="86"/>
      <c r="I708" s="86">
        <f>G708-H708</f>
        <v>30000</v>
      </c>
      <c r="J708" s="137"/>
    </row>
    <row r="709" spans="1:9" s="14" customFormat="1" ht="21.75" customHeight="1" hidden="1">
      <c r="A709" s="213" t="s">
        <v>65</v>
      </c>
      <c r="B709" s="192" t="s">
        <v>158</v>
      </c>
      <c r="C709" s="44" t="s">
        <v>426</v>
      </c>
      <c r="D709" s="192" t="s">
        <v>208</v>
      </c>
      <c r="E709" s="192" t="s">
        <v>433</v>
      </c>
      <c r="F709" s="135"/>
      <c r="G709" s="241">
        <f>G715</f>
        <v>0</v>
      </c>
      <c r="H709" s="263">
        <f>H715</f>
        <v>0</v>
      </c>
      <c r="I709" s="86">
        <f aca="true" t="shared" si="30" ref="I709:I716">G709-H709</f>
        <v>0</v>
      </c>
    </row>
    <row r="710" spans="1:21" s="123" customFormat="1" ht="21.75" customHeight="1" hidden="1">
      <c r="A710" s="146" t="s">
        <v>263</v>
      </c>
      <c r="B710" s="135"/>
      <c r="C710" s="44" t="s">
        <v>426</v>
      </c>
      <c r="D710" s="135"/>
      <c r="E710" s="135"/>
      <c r="F710" s="135"/>
      <c r="G710" s="86"/>
      <c r="H710" s="136"/>
      <c r="I710" s="86">
        <f t="shared" si="30"/>
        <v>0</v>
      </c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s="123" customFormat="1" ht="21.75" customHeight="1" hidden="1">
      <c r="A711" s="146" t="s">
        <v>262</v>
      </c>
      <c r="B711" s="135"/>
      <c r="C711" s="44" t="s">
        <v>426</v>
      </c>
      <c r="D711" s="135"/>
      <c r="E711" s="135"/>
      <c r="F711" s="135"/>
      <c r="G711" s="86"/>
      <c r="H711" s="136"/>
      <c r="I711" s="86">
        <f t="shared" si="30"/>
        <v>0</v>
      </c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s="123" customFormat="1" ht="21.75" customHeight="1" hidden="1">
      <c r="A712" s="146" t="s">
        <v>200</v>
      </c>
      <c r="B712" s="135"/>
      <c r="C712" s="44" t="s">
        <v>426</v>
      </c>
      <c r="D712" s="135"/>
      <c r="E712" s="135"/>
      <c r="F712" s="135"/>
      <c r="G712" s="86"/>
      <c r="H712" s="136"/>
      <c r="I712" s="86">
        <f t="shared" si="30"/>
        <v>0</v>
      </c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s="123" customFormat="1" ht="21.75" customHeight="1" hidden="1">
      <c r="A713" s="146" t="s">
        <v>264</v>
      </c>
      <c r="B713" s="135"/>
      <c r="C713" s="44" t="s">
        <v>426</v>
      </c>
      <c r="D713" s="135"/>
      <c r="E713" s="135"/>
      <c r="F713" s="135"/>
      <c r="G713" s="86"/>
      <c r="H713" s="136"/>
      <c r="I713" s="86">
        <f t="shared" si="30"/>
        <v>0</v>
      </c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s="123" customFormat="1" ht="21.75" customHeight="1" hidden="1">
      <c r="A714" s="146" t="s">
        <v>273</v>
      </c>
      <c r="B714" s="135"/>
      <c r="C714" s="44" t="s">
        <v>426</v>
      </c>
      <c r="D714" s="135"/>
      <c r="E714" s="135"/>
      <c r="F714" s="135"/>
      <c r="G714" s="86"/>
      <c r="H714" s="136"/>
      <c r="I714" s="86">
        <f t="shared" si="30"/>
        <v>0</v>
      </c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s="147" customFormat="1" ht="21.75" customHeight="1" hidden="1">
      <c r="A715" s="146" t="s">
        <v>350</v>
      </c>
      <c r="B715" s="135" t="s">
        <v>158</v>
      </c>
      <c r="C715" s="44" t="s">
        <v>426</v>
      </c>
      <c r="D715" s="135" t="s">
        <v>208</v>
      </c>
      <c r="E715" s="135" t="s">
        <v>433</v>
      </c>
      <c r="F715" s="135" t="s">
        <v>192</v>
      </c>
      <c r="G715" s="86">
        <v>0</v>
      </c>
      <c r="H715" s="136"/>
      <c r="I715" s="86">
        <f t="shared" si="30"/>
        <v>0</v>
      </c>
      <c r="J715" s="249"/>
      <c r="K715" s="250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s="147" customFormat="1" ht="21.75" customHeight="1">
      <c r="A716" s="146" t="s">
        <v>53</v>
      </c>
      <c r="B716" s="44" t="s">
        <v>158</v>
      </c>
      <c r="C716" s="44" t="s">
        <v>426</v>
      </c>
      <c r="D716" s="44" t="s">
        <v>82</v>
      </c>
      <c r="E716" s="44" t="s">
        <v>54</v>
      </c>
      <c r="F716" s="44" t="s">
        <v>196</v>
      </c>
      <c r="G716" s="86">
        <f>93500-93500</f>
        <v>0</v>
      </c>
      <c r="H716" s="136"/>
      <c r="I716" s="86">
        <f t="shared" si="30"/>
        <v>0</v>
      </c>
      <c r="J716" s="249"/>
      <c r="K716" s="250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s="147" customFormat="1" ht="21.75" customHeight="1">
      <c r="A717" s="97" t="s">
        <v>200</v>
      </c>
      <c r="B717" s="135" t="s">
        <v>158</v>
      </c>
      <c r="C717" s="44" t="s">
        <v>426</v>
      </c>
      <c r="D717" s="135" t="s">
        <v>208</v>
      </c>
      <c r="E717" s="135" t="s">
        <v>70</v>
      </c>
      <c r="F717" s="44" t="s">
        <v>193</v>
      </c>
      <c r="G717" s="86">
        <f>278000-278000</f>
        <v>0</v>
      </c>
      <c r="H717" s="136"/>
      <c r="I717" s="86">
        <f>G717-H717</f>
        <v>0</v>
      </c>
      <c r="J717" s="102"/>
      <c r="K717" s="102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9" s="14" customFormat="1" ht="25.5" customHeight="1">
      <c r="A718" s="97" t="s">
        <v>351</v>
      </c>
      <c r="B718" s="135" t="s">
        <v>158</v>
      </c>
      <c r="C718" s="44" t="s">
        <v>426</v>
      </c>
      <c r="D718" s="135" t="s">
        <v>208</v>
      </c>
      <c r="E718" s="135" t="s">
        <v>448</v>
      </c>
      <c r="F718" s="44" t="s">
        <v>195</v>
      </c>
      <c r="G718" s="86">
        <v>0</v>
      </c>
      <c r="H718" s="86"/>
      <c r="I718" s="86">
        <f>G718-H718</f>
        <v>0</v>
      </c>
    </row>
    <row r="719" spans="1:14" s="14" customFormat="1" ht="37.5" customHeight="1">
      <c r="A719" s="146" t="s">
        <v>350</v>
      </c>
      <c r="B719" s="135" t="s">
        <v>158</v>
      </c>
      <c r="C719" s="44" t="s">
        <v>426</v>
      </c>
      <c r="D719" s="135" t="s">
        <v>208</v>
      </c>
      <c r="E719" s="135" t="s">
        <v>449</v>
      </c>
      <c r="F719" s="44" t="s">
        <v>192</v>
      </c>
      <c r="G719" s="86">
        <f>593250+90000</f>
        <v>683250</v>
      </c>
      <c r="H719" s="86">
        <v>344268.45</v>
      </c>
      <c r="I719" s="86">
        <f>G719-H719</f>
        <v>338981.55</v>
      </c>
      <c r="J719" s="291"/>
      <c r="K719" s="291"/>
      <c r="L719" s="291"/>
      <c r="M719" s="291"/>
      <c r="N719" s="291"/>
    </row>
    <row r="720" spans="1:9" s="14" customFormat="1" ht="25.5" customHeight="1">
      <c r="A720" s="215" t="s">
        <v>302</v>
      </c>
      <c r="B720" s="185" t="s">
        <v>158</v>
      </c>
      <c r="C720" s="36" t="s">
        <v>426</v>
      </c>
      <c r="D720" s="185" t="s">
        <v>68</v>
      </c>
      <c r="E720" s="185"/>
      <c r="F720" s="36"/>
      <c r="G720" s="90">
        <f>G721+G722</f>
        <v>1019380</v>
      </c>
      <c r="H720" s="90">
        <f>H721+H722</f>
        <v>915087.7699999999</v>
      </c>
      <c r="I720" s="90">
        <f>I721+I722</f>
        <v>104292.23000000005</v>
      </c>
    </row>
    <row r="721" spans="1:9" s="14" customFormat="1" ht="25.5" customHeight="1">
      <c r="A721" s="214"/>
      <c r="B721" s="135" t="s">
        <v>158</v>
      </c>
      <c r="C721" s="44" t="s">
        <v>426</v>
      </c>
      <c r="D721" s="135" t="s">
        <v>211</v>
      </c>
      <c r="E721" s="135" t="s">
        <v>472</v>
      </c>
      <c r="F721" s="44" t="s">
        <v>197</v>
      </c>
      <c r="G721" s="86">
        <v>81000</v>
      </c>
      <c r="H721" s="86">
        <v>75373.45</v>
      </c>
      <c r="I721" s="86">
        <f>G721-H721</f>
        <v>5626.550000000003</v>
      </c>
    </row>
    <row r="722" spans="1:9" s="14" customFormat="1" ht="25.5" customHeight="1">
      <c r="A722" s="97" t="s">
        <v>353</v>
      </c>
      <c r="B722" s="135" t="s">
        <v>158</v>
      </c>
      <c r="C722" s="44" t="s">
        <v>426</v>
      </c>
      <c r="D722" s="135" t="s">
        <v>380</v>
      </c>
      <c r="E722" s="135" t="s">
        <v>63</v>
      </c>
      <c r="F722" s="44" t="s">
        <v>197</v>
      </c>
      <c r="G722" s="86">
        <f>566880+278000+93500</f>
        <v>938380</v>
      </c>
      <c r="H722" s="86">
        <v>839714.32</v>
      </c>
      <c r="I722" s="86">
        <f>G722-H722</f>
        <v>98665.68000000005</v>
      </c>
    </row>
    <row r="723" spans="1:9" s="14" customFormat="1" ht="50.25" customHeight="1">
      <c r="A723" s="322" t="s">
        <v>584</v>
      </c>
      <c r="B723" s="260" t="s">
        <v>158</v>
      </c>
      <c r="C723" s="260" t="s">
        <v>427</v>
      </c>
      <c r="D723" s="260"/>
      <c r="E723" s="260"/>
      <c r="F723" s="260"/>
      <c r="G723" s="261">
        <f>G729</f>
        <v>2500000</v>
      </c>
      <c r="H723" s="261">
        <f>H729</f>
        <v>2500000</v>
      </c>
      <c r="I723" s="261">
        <f>I729</f>
        <v>0</v>
      </c>
    </row>
    <row r="724" spans="1:9" s="137" customFormat="1" ht="25.5" customHeight="1" hidden="1">
      <c r="A724" s="186" t="s">
        <v>355</v>
      </c>
      <c r="B724" s="185" t="s">
        <v>158</v>
      </c>
      <c r="C724" s="247">
        <v>2030010030</v>
      </c>
      <c r="D724" s="185"/>
      <c r="E724" s="185"/>
      <c r="F724" s="185"/>
      <c r="G724" s="154">
        <f>+G726</f>
        <v>0</v>
      </c>
      <c r="H724" s="154">
        <f>+H726</f>
        <v>0</v>
      </c>
      <c r="I724" s="154">
        <f>+I726</f>
        <v>0</v>
      </c>
    </row>
    <row r="725" spans="1:9" s="137" customFormat="1" ht="25.5" customHeight="1" hidden="1">
      <c r="A725" s="215"/>
      <c r="B725" s="185" t="s">
        <v>158</v>
      </c>
      <c r="C725" s="247">
        <v>2030010030</v>
      </c>
      <c r="D725" s="185" t="s">
        <v>311</v>
      </c>
      <c r="E725" s="185"/>
      <c r="F725" s="185"/>
      <c r="G725" s="154">
        <f aca="true" t="shared" si="31" ref="G725:I726">G726</f>
        <v>0</v>
      </c>
      <c r="H725" s="154">
        <f t="shared" si="31"/>
        <v>0</v>
      </c>
      <c r="I725" s="154">
        <f t="shared" si="31"/>
        <v>0</v>
      </c>
    </row>
    <row r="726" spans="1:9" s="137" customFormat="1" ht="25.5" customHeight="1" hidden="1">
      <c r="A726" s="37" t="s">
        <v>65</v>
      </c>
      <c r="B726" s="135" t="s">
        <v>158</v>
      </c>
      <c r="C726" s="248">
        <v>2030010030</v>
      </c>
      <c r="D726" s="135" t="s">
        <v>378</v>
      </c>
      <c r="E726" s="135" t="s">
        <v>433</v>
      </c>
      <c r="F726" s="185"/>
      <c r="G726" s="136">
        <f t="shared" si="31"/>
        <v>0</v>
      </c>
      <c r="H726" s="136">
        <f t="shared" si="31"/>
        <v>0</v>
      </c>
      <c r="I726" s="154">
        <f t="shared" si="31"/>
        <v>0</v>
      </c>
    </row>
    <row r="727" spans="1:9" s="137" customFormat="1" ht="25.5" customHeight="1" hidden="1">
      <c r="A727" s="69" t="s">
        <v>356</v>
      </c>
      <c r="B727" s="135" t="s">
        <v>158</v>
      </c>
      <c r="C727" s="248">
        <v>2030010030</v>
      </c>
      <c r="D727" s="135" t="s">
        <v>378</v>
      </c>
      <c r="E727" s="135" t="s">
        <v>433</v>
      </c>
      <c r="F727" s="135" t="s">
        <v>196</v>
      </c>
      <c r="G727" s="136"/>
      <c r="H727" s="136"/>
      <c r="I727" s="136">
        <f>G727-H727</f>
        <v>0</v>
      </c>
    </row>
    <row r="728" spans="1:9" s="123" customFormat="1" ht="25.5" hidden="1">
      <c r="A728" s="69" t="s">
        <v>224</v>
      </c>
      <c r="B728" s="44" t="s">
        <v>158</v>
      </c>
      <c r="C728" s="25" t="s">
        <v>428</v>
      </c>
      <c r="D728" s="44"/>
      <c r="E728" s="44"/>
      <c r="F728" s="44"/>
      <c r="G728" s="86"/>
      <c r="H728" s="86"/>
      <c r="I728" s="233"/>
    </row>
    <row r="729" spans="1:29" s="123" customFormat="1" ht="25.5">
      <c r="A729" s="69" t="s">
        <v>354</v>
      </c>
      <c r="B729" s="44" t="s">
        <v>158</v>
      </c>
      <c r="C729" s="25" t="s">
        <v>520</v>
      </c>
      <c r="D729" s="44" t="s">
        <v>212</v>
      </c>
      <c r="E729" s="44" t="s">
        <v>162</v>
      </c>
      <c r="F729" s="44"/>
      <c r="G729" s="86">
        <v>2500000</v>
      </c>
      <c r="H729" s="86">
        <v>2500000</v>
      </c>
      <c r="I729" s="136">
        <f>G729-H729</f>
        <v>0</v>
      </c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</row>
    <row r="730" spans="1:29" s="123" customFormat="1" ht="12.75">
      <c r="A730" s="103" t="s">
        <v>232</v>
      </c>
      <c r="B730" s="44"/>
      <c r="C730" s="25"/>
      <c r="D730" s="44"/>
      <c r="E730" s="44"/>
      <c r="F730" s="44"/>
      <c r="G730" s="86"/>
      <c r="H730" s="86"/>
      <c r="I730" s="234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</row>
    <row r="731" spans="1:9" s="5" customFormat="1" ht="25.5">
      <c r="A731" s="216" t="s">
        <v>743</v>
      </c>
      <c r="B731" s="36" t="s">
        <v>158</v>
      </c>
      <c r="C731" s="44"/>
      <c r="D731" s="44"/>
      <c r="E731" s="44"/>
      <c r="F731" s="44"/>
      <c r="G731" s="90">
        <f>G732+G733</f>
        <v>1232000</v>
      </c>
      <c r="H731" s="90">
        <f>H732+H733</f>
        <v>682795</v>
      </c>
      <c r="I731" s="90">
        <f>I732+I733</f>
        <v>549205</v>
      </c>
    </row>
    <row r="732" spans="1:9" s="5" customFormat="1" ht="12.75">
      <c r="A732" s="69" t="s">
        <v>744</v>
      </c>
      <c r="B732" s="25" t="s">
        <v>158</v>
      </c>
      <c r="C732" s="44" t="s">
        <v>379</v>
      </c>
      <c r="D732" s="25" t="s">
        <v>208</v>
      </c>
      <c r="E732" s="25" t="s">
        <v>28</v>
      </c>
      <c r="F732" s="25" t="s">
        <v>179</v>
      </c>
      <c r="G732" s="86">
        <f>800000+342000</f>
        <v>1142000</v>
      </c>
      <c r="H732" s="86">
        <v>662000</v>
      </c>
      <c r="I732" s="86">
        <f>G732-H732</f>
        <v>480000</v>
      </c>
    </row>
    <row r="733" spans="1:9" s="5" customFormat="1" ht="22.5" customHeight="1">
      <c r="A733" s="96" t="s">
        <v>385</v>
      </c>
      <c r="B733" s="28" t="s">
        <v>158</v>
      </c>
      <c r="C733" s="243" t="s">
        <v>379</v>
      </c>
      <c r="D733" s="28" t="s">
        <v>380</v>
      </c>
      <c r="E733" s="28" t="s">
        <v>63</v>
      </c>
      <c r="F733" s="28" t="s">
        <v>568</v>
      </c>
      <c r="G733" s="86">
        <v>90000</v>
      </c>
      <c r="H733" s="83">
        <v>20795</v>
      </c>
      <c r="I733" s="71">
        <f>G733-H733</f>
        <v>69205</v>
      </c>
    </row>
    <row r="734" spans="1:9" s="5" customFormat="1" ht="39.75" customHeight="1" hidden="1">
      <c r="A734" s="190" t="s">
        <v>342</v>
      </c>
      <c r="B734" s="182" t="s">
        <v>201</v>
      </c>
      <c r="C734" s="182" t="s">
        <v>343</v>
      </c>
      <c r="D734" s="182"/>
      <c r="E734" s="182"/>
      <c r="F734" s="182"/>
      <c r="G734" s="208">
        <f>G735</f>
        <v>0</v>
      </c>
      <c r="H734" s="208"/>
      <c r="I734" s="139"/>
    </row>
    <row r="735" spans="1:9" s="137" customFormat="1" ht="27.75" customHeight="1" hidden="1">
      <c r="A735" s="215" t="s">
        <v>302</v>
      </c>
      <c r="B735" s="185" t="s">
        <v>201</v>
      </c>
      <c r="C735" s="185" t="s">
        <v>343</v>
      </c>
      <c r="D735" s="185" t="s">
        <v>68</v>
      </c>
      <c r="E735" s="185"/>
      <c r="F735" s="185"/>
      <c r="G735" s="136">
        <f>G736+G739</f>
        <v>0</v>
      </c>
      <c r="H735" s="136"/>
      <c r="I735" s="234"/>
    </row>
    <row r="736" spans="1:9" s="137" customFormat="1" ht="12.75" hidden="1">
      <c r="A736" s="96" t="s">
        <v>352</v>
      </c>
      <c r="B736" s="185" t="s">
        <v>201</v>
      </c>
      <c r="C736" s="185" t="s">
        <v>343</v>
      </c>
      <c r="D736" s="185" t="s">
        <v>211</v>
      </c>
      <c r="E736" s="185"/>
      <c r="F736" s="185"/>
      <c r="G736" s="136">
        <f>G737</f>
        <v>0</v>
      </c>
      <c r="H736" s="136"/>
      <c r="I736" s="234"/>
    </row>
    <row r="737" spans="1:9" s="137" customFormat="1" ht="12.75" hidden="1">
      <c r="A737" s="217" t="s">
        <v>53</v>
      </c>
      <c r="B737" s="192" t="s">
        <v>201</v>
      </c>
      <c r="C737" s="192" t="s">
        <v>343</v>
      </c>
      <c r="D737" s="192" t="s">
        <v>211</v>
      </c>
      <c r="E737" s="192" t="s">
        <v>54</v>
      </c>
      <c r="F737" s="185"/>
      <c r="G737" s="136">
        <f>G738</f>
        <v>0</v>
      </c>
      <c r="H737" s="136"/>
      <c r="I737" s="234"/>
    </row>
    <row r="738" spans="1:9" s="137" customFormat="1" ht="12" customHeight="1" hidden="1">
      <c r="A738" s="37" t="s">
        <v>357</v>
      </c>
      <c r="B738" s="135" t="s">
        <v>201</v>
      </c>
      <c r="C738" s="135" t="s">
        <v>343</v>
      </c>
      <c r="D738" s="135" t="s">
        <v>211</v>
      </c>
      <c r="E738" s="135" t="s">
        <v>54</v>
      </c>
      <c r="F738" s="135" t="s">
        <v>190</v>
      </c>
      <c r="G738" s="136">
        <v>0</v>
      </c>
      <c r="H738" s="136"/>
      <c r="I738" s="234"/>
    </row>
    <row r="739" spans="1:9" s="137" customFormat="1" ht="7.5" customHeight="1" hidden="1">
      <c r="A739" s="187" t="s">
        <v>357</v>
      </c>
      <c r="B739" s="135" t="s">
        <v>201</v>
      </c>
      <c r="C739" s="135" t="s">
        <v>343</v>
      </c>
      <c r="D739" s="135" t="s">
        <v>208</v>
      </c>
      <c r="E739" s="135" t="s">
        <v>54</v>
      </c>
      <c r="F739" s="135" t="s">
        <v>190</v>
      </c>
      <c r="G739" s="136">
        <v>0</v>
      </c>
      <c r="H739" s="136"/>
      <c r="I739" s="234"/>
    </row>
    <row r="740" spans="1:9" s="5" customFormat="1" ht="12.75">
      <c r="A740" s="75" t="s">
        <v>167</v>
      </c>
      <c r="B740" s="50" t="s">
        <v>160</v>
      </c>
      <c r="C740" s="50"/>
      <c r="D740" s="50"/>
      <c r="E740" s="50"/>
      <c r="F740" s="50"/>
      <c r="G740" s="88">
        <f>G742</f>
        <v>3476948.0399999996</v>
      </c>
      <c r="H740" s="88">
        <f>H742</f>
        <v>2397028.1799999997</v>
      </c>
      <c r="I740" s="88">
        <f>I742</f>
        <v>1079919.86</v>
      </c>
    </row>
    <row r="741" spans="1:9" s="5" customFormat="1" ht="12.75">
      <c r="A741" s="103" t="s">
        <v>233</v>
      </c>
      <c r="B741" s="36"/>
      <c r="C741" s="36"/>
      <c r="D741" s="36"/>
      <c r="E741" s="36"/>
      <c r="F741" s="36"/>
      <c r="G741" s="86"/>
      <c r="H741" s="86"/>
      <c r="I741" s="86"/>
    </row>
    <row r="742" spans="1:9" s="14" customFormat="1" ht="42.75">
      <c r="A742" s="322" t="s">
        <v>585</v>
      </c>
      <c r="B742" s="260" t="s">
        <v>184</v>
      </c>
      <c r="C742" s="341">
        <v>1400000000</v>
      </c>
      <c r="D742" s="342"/>
      <c r="E742" s="342"/>
      <c r="F742" s="342"/>
      <c r="G742" s="261">
        <f>G744+G754+G756+G757</f>
        <v>3476948.0399999996</v>
      </c>
      <c r="H742" s="261">
        <f>H744+H754+H756+H757</f>
        <v>2397028.1799999997</v>
      </c>
      <c r="I742" s="261">
        <f>I744+I754+I756+I757</f>
        <v>1079919.86</v>
      </c>
    </row>
    <row r="743" spans="1:9" s="137" customFormat="1" ht="17.25" customHeight="1" hidden="1">
      <c r="A743" s="146" t="s">
        <v>262</v>
      </c>
      <c r="B743" s="135" t="s">
        <v>184</v>
      </c>
      <c r="C743" s="135" t="s">
        <v>429</v>
      </c>
      <c r="D743" s="135" t="s">
        <v>125</v>
      </c>
      <c r="E743" s="135" t="s">
        <v>433</v>
      </c>
      <c r="F743" s="135" t="s">
        <v>192</v>
      </c>
      <c r="G743" s="136">
        <v>0</v>
      </c>
      <c r="H743" s="136"/>
      <c r="I743" s="234"/>
    </row>
    <row r="744" spans="1:9" s="137" customFormat="1" ht="22.5" customHeight="1">
      <c r="A744" s="197" t="s">
        <v>304</v>
      </c>
      <c r="B744" s="185" t="s">
        <v>184</v>
      </c>
      <c r="C744" s="185" t="s">
        <v>429</v>
      </c>
      <c r="D744" s="185" t="s">
        <v>287</v>
      </c>
      <c r="E744" s="185"/>
      <c r="F744" s="185"/>
      <c r="G744" s="154">
        <f>G747+G748+G751+G752+G753</f>
        <v>3093228.1799999997</v>
      </c>
      <c r="H744" s="154">
        <f>H747+H748+H751+H752+H753</f>
        <v>2246228.1799999997</v>
      </c>
      <c r="I744" s="154">
        <f>I747+I748+I751+I752+I753</f>
        <v>847000</v>
      </c>
    </row>
    <row r="745" spans="1:9" s="137" customFormat="1" ht="15" customHeight="1" hidden="1">
      <c r="A745" s="213" t="s">
        <v>27</v>
      </c>
      <c r="B745" s="192" t="s">
        <v>184</v>
      </c>
      <c r="C745" s="135" t="s">
        <v>429</v>
      </c>
      <c r="D745" s="192" t="s">
        <v>208</v>
      </c>
      <c r="E745" s="192" t="s">
        <v>28</v>
      </c>
      <c r="F745" s="135"/>
      <c r="G745" s="136">
        <f>G746</f>
        <v>0</v>
      </c>
      <c r="H745" s="136">
        <f>H746</f>
        <v>0</v>
      </c>
      <c r="I745" s="136">
        <f>I746</f>
        <v>0</v>
      </c>
    </row>
    <row r="746" spans="1:9" s="137" customFormat="1" ht="17.25" customHeight="1" hidden="1">
      <c r="A746" s="146" t="s">
        <v>358</v>
      </c>
      <c r="B746" s="135" t="s">
        <v>184</v>
      </c>
      <c r="C746" s="135" t="s">
        <v>429</v>
      </c>
      <c r="D746" s="135" t="s">
        <v>208</v>
      </c>
      <c r="E746" s="135" t="s">
        <v>28</v>
      </c>
      <c r="F746" s="135" t="s">
        <v>179</v>
      </c>
      <c r="G746" s="86">
        <f>559600-559600</f>
        <v>0</v>
      </c>
      <c r="H746" s="136"/>
      <c r="I746" s="136">
        <f>G746-H746</f>
        <v>0</v>
      </c>
    </row>
    <row r="747" spans="1:9" s="137" customFormat="1" ht="17.25" customHeight="1">
      <c r="A747" s="146" t="s">
        <v>53</v>
      </c>
      <c r="B747" s="135" t="s">
        <v>184</v>
      </c>
      <c r="C747" s="135" t="s">
        <v>429</v>
      </c>
      <c r="D747" s="135" t="s">
        <v>208</v>
      </c>
      <c r="E747" s="135" t="s">
        <v>54</v>
      </c>
      <c r="F747" s="135" t="s">
        <v>190</v>
      </c>
      <c r="G747" s="86">
        <v>94997.9</v>
      </c>
      <c r="H747" s="136">
        <v>94997.9</v>
      </c>
      <c r="I747" s="136">
        <f>G747-H747</f>
        <v>0</v>
      </c>
    </row>
    <row r="748" spans="1:10" s="137" customFormat="1" ht="31.5" customHeight="1">
      <c r="A748" s="146" t="s">
        <v>359</v>
      </c>
      <c r="B748" s="135" t="s">
        <v>184</v>
      </c>
      <c r="C748" s="135" t="s">
        <v>429</v>
      </c>
      <c r="D748" s="135" t="s">
        <v>82</v>
      </c>
      <c r="E748" s="135" t="s">
        <v>54</v>
      </c>
      <c r="F748" s="135" t="s">
        <v>196</v>
      </c>
      <c r="G748" s="86">
        <f>1580000+650395</f>
        <v>2230395</v>
      </c>
      <c r="H748" s="136">
        <v>1683395</v>
      </c>
      <c r="I748" s="136">
        <f>G748-H748</f>
        <v>547000</v>
      </c>
      <c r="J748" s="318"/>
    </row>
    <row r="749" spans="1:9" s="137" customFormat="1" ht="17.25" customHeight="1" hidden="1">
      <c r="A749" s="213" t="s">
        <v>65</v>
      </c>
      <c r="B749" s="192" t="s">
        <v>184</v>
      </c>
      <c r="C749" s="135" t="s">
        <v>429</v>
      </c>
      <c r="D749" s="192" t="s">
        <v>208</v>
      </c>
      <c r="E749" s="192" t="s">
        <v>433</v>
      </c>
      <c r="F749" s="135"/>
      <c r="G749" s="86">
        <f>G750</f>
        <v>0</v>
      </c>
      <c r="H749" s="136">
        <f>H750</f>
        <v>0</v>
      </c>
      <c r="I749" s="136">
        <f>I750</f>
        <v>0</v>
      </c>
    </row>
    <row r="750" spans="1:13" s="137" customFormat="1" ht="15.75" customHeight="1" hidden="1">
      <c r="A750" s="146" t="s">
        <v>262</v>
      </c>
      <c r="B750" s="135" t="s">
        <v>184</v>
      </c>
      <c r="C750" s="135" t="s">
        <v>429</v>
      </c>
      <c r="D750" s="135" t="s">
        <v>208</v>
      </c>
      <c r="E750" s="135" t="s">
        <v>433</v>
      </c>
      <c r="F750" s="135" t="s">
        <v>192</v>
      </c>
      <c r="G750" s="86">
        <v>0</v>
      </c>
      <c r="H750" s="136"/>
      <c r="I750" s="136">
        <f>G750-H750</f>
        <v>0</v>
      </c>
      <c r="J750" s="252"/>
      <c r="K750" s="252"/>
      <c r="L750" s="252"/>
      <c r="M750" s="252"/>
    </row>
    <row r="751" spans="1:11" s="137" customFormat="1" ht="15.75" customHeight="1">
      <c r="A751" s="146" t="s">
        <v>200</v>
      </c>
      <c r="B751" s="135" t="s">
        <v>184</v>
      </c>
      <c r="C751" s="135" t="s">
        <v>429</v>
      </c>
      <c r="D751" s="135" t="s">
        <v>208</v>
      </c>
      <c r="E751" s="135" t="s">
        <v>70</v>
      </c>
      <c r="F751" s="135" t="s">
        <v>193</v>
      </c>
      <c r="G751" s="86"/>
      <c r="H751" s="136"/>
      <c r="I751" s="136">
        <f>G751-H751</f>
        <v>0</v>
      </c>
      <c r="K751" s="252"/>
    </row>
    <row r="752" spans="1:9" s="137" customFormat="1" ht="15.75" customHeight="1">
      <c r="A752" s="24" t="s">
        <v>247</v>
      </c>
      <c r="B752" s="25" t="s">
        <v>184</v>
      </c>
      <c r="C752" s="135" t="s">
        <v>429</v>
      </c>
      <c r="D752" s="44" t="s">
        <v>208</v>
      </c>
      <c r="E752" s="44" t="s">
        <v>448</v>
      </c>
      <c r="F752" s="25" t="s">
        <v>195</v>
      </c>
      <c r="G752" s="86">
        <v>0</v>
      </c>
      <c r="H752" s="136"/>
      <c r="I752" s="136">
        <f>G752-H752</f>
        <v>0</v>
      </c>
    </row>
    <row r="753" spans="1:10" s="137" customFormat="1" ht="19.5" customHeight="1">
      <c r="A753" s="146" t="s">
        <v>262</v>
      </c>
      <c r="B753" s="25" t="s">
        <v>184</v>
      </c>
      <c r="C753" s="135" t="s">
        <v>429</v>
      </c>
      <c r="D753" s="44" t="s">
        <v>208</v>
      </c>
      <c r="E753" s="44" t="s">
        <v>449</v>
      </c>
      <c r="F753" s="25" t="s">
        <v>192</v>
      </c>
      <c r="G753" s="86">
        <v>767835.28</v>
      </c>
      <c r="H753" s="136">
        <v>467835.28</v>
      </c>
      <c r="I753" s="136">
        <f>G753-H753</f>
        <v>300000</v>
      </c>
      <c r="J753" s="189"/>
    </row>
    <row r="754" spans="1:9" s="137" customFormat="1" ht="25.5" customHeight="1">
      <c r="A754" s="196" t="s">
        <v>344</v>
      </c>
      <c r="B754" s="185" t="s">
        <v>184</v>
      </c>
      <c r="C754" s="185" t="s">
        <v>429</v>
      </c>
      <c r="D754" s="185" t="s">
        <v>68</v>
      </c>
      <c r="E754" s="135"/>
      <c r="F754" s="135"/>
      <c r="G754" s="154">
        <f>G755</f>
        <v>201381.82</v>
      </c>
      <c r="H754" s="154">
        <f>H755</f>
        <v>150800</v>
      </c>
      <c r="I754" s="154">
        <f>I755</f>
        <v>50581.82000000001</v>
      </c>
    </row>
    <row r="755" spans="1:9" s="137" customFormat="1" ht="45" customHeight="1">
      <c r="A755" s="134" t="s">
        <v>360</v>
      </c>
      <c r="B755" s="135" t="s">
        <v>184</v>
      </c>
      <c r="C755" s="185" t="s">
        <v>429</v>
      </c>
      <c r="D755" s="135" t="s">
        <v>243</v>
      </c>
      <c r="E755" s="135" t="s">
        <v>433</v>
      </c>
      <c r="F755" s="135" t="s">
        <v>196</v>
      </c>
      <c r="G755" s="86">
        <v>201381.82</v>
      </c>
      <c r="H755" s="136">
        <v>150800</v>
      </c>
      <c r="I755" s="136">
        <f>G755-H755</f>
        <v>50581.82000000001</v>
      </c>
    </row>
    <row r="756" spans="1:9" s="137" customFormat="1" ht="46.5" customHeight="1">
      <c r="A756" s="272" t="s">
        <v>467</v>
      </c>
      <c r="B756" s="135" t="s">
        <v>184</v>
      </c>
      <c r="C756" s="185" t="s">
        <v>532</v>
      </c>
      <c r="D756" s="135" t="s">
        <v>208</v>
      </c>
      <c r="E756" s="135" t="s">
        <v>54</v>
      </c>
      <c r="F756" s="135" t="s">
        <v>190</v>
      </c>
      <c r="G756" s="86">
        <v>182338.04</v>
      </c>
      <c r="H756" s="136"/>
      <c r="I756" s="136">
        <f>G756-H756</f>
        <v>182338.04</v>
      </c>
    </row>
    <row r="757" spans="1:9" s="137" customFormat="1" ht="52.5" customHeight="1">
      <c r="A757" s="272" t="s">
        <v>468</v>
      </c>
      <c r="B757" s="135" t="s">
        <v>184</v>
      </c>
      <c r="C757" s="185" t="s">
        <v>533</v>
      </c>
      <c r="D757" s="135" t="s">
        <v>208</v>
      </c>
      <c r="E757" s="135" t="s">
        <v>54</v>
      </c>
      <c r="F757" s="135" t="s">
        <v>190</v>
      </c>
      <c r="G757" s="86">
        <v>0</v>
      </c>
      <c r="H757" s="136"/>
      <c r="I757" s="136">
        <f>G757-H757</f>
        <v>0</v>
      </c>
    </row>
    <row r="758" spans="1:9" s="137" customFormat="1" ht="15.75" customHeight="1">
      <c r="A758" s="76" t="s">
        <v>361</v>
      </c>
      <c r="B758" s="50" t="s">
        <v>203</v>
      </c>
      <c r="C758" s="50"/>
      <c r="D758" s="50"/>
      <c r="E758" s="50"/>
      <c r="F758" s="50"/>
      <c r="G758" s="88">
        <f>G760</f>
        <v>25669</v>
      </c>
      <c r="H758" s="88">
        <f>H760</f>
        <v>25669</v>
      </c>
      <c r="I758" s="88">
        <f>I760</f>
        <v>0</v>
      </c>
    </row>
    <row r="759" spans="1:9" s="5" customFormat="1" ht="12.75">
      <c r="A759" s="104" t="s">
        <v>232</v>
      </c>
      <c r="B759" s="36"/>
      <c r="C759" s="36"/>
      <c r="D759" s="36"/>
      <c r="E759" s="36"/>
      <c r="F759" s="36"/>
      <c r="G759" s="86"/>
      <c r="H759" s="86"/>
      <c r="I759" s="83"/>
    </row>
    <row r="760" spans="1:9" s="14" customFormat="1" ht="12.75">
      <c r="A760" s="69" t="s">
        <v>177</v>
      </c>
      <c r="B760" s="25" t="s">
        <v>205</v>
      </c>
      <c r="C760" s="44" t="s">
        <v>362</v>
      </c>
      <c r="D760" s="25" t="s">
        <v>125</v>
      </c>
      <c r="E760" s="25" t="s">
        <v>54</v>
      </c>
      <c r="F760" s="25" t="s">
        <v>189</v>
      </c>
      <c r="G760" s="86">
        <f>23500+18000-15831</f>
        <v>25669</v>
      </c>
      <c r="H760" s="83">
        <f>3669+22000</f>
        <v>25669</v>
      </c>
      <c r="I760" s="136">
        <f>G760-H760</f>
        <v>0</v>
      </c>
    </row>
    <row r="761" spans="1:11" s="5" customFormat="1" ht="12.75">
      <c r="A761" s="74" t="s">
        <v>159</v>
      </c>
      <c r="B761" s="50" t="s">
        <v>202</v>
      </c>
      <c r="C761" s="50"/>
      <c r="D761" s="50"/>
      <c r="E761" s="72"/>
      <c r="F761" s="72"/>
      <c r="G761" s="88">
        <f>G763</f>
        <v>1968564.18</v>
      </c>
      <c r="H761" s="88">
        <f>H763</f>
        <v>1292712.81</v>
      </c>
      <c r="I761" s="88">
        <f>I763</f>
        <v>675851.3699999999</v>
      </c>
      <c r="K761" s="149"/>
    </row>
    <row r="762" spans="1:9" s="5" customFormat="1" ht="12.75">
      <c r="A762" s="104" t="s">
        <v>232</v>
      </c>
      <c r="B762" s="36"/>
      <c r="C762" s="36"/>
      <c r="D762" s="36"/>
      <c r="E762" s="44"/>
      <c r="F762" s="44"/>
      <c r="G762" s="86"/>
      <c r="H762" s="86"/>
      <c r="I762" s="139"/>
    </row>
    <row r="763" spans="1:9" s="5" customFormat="1" ht="12.75">
      <c r="A763" s="45" t="s">
        <v>363</v>
      </c>
      <c r="B763" s="36" t="s">
        <v>206</v>
      </c>
      <c r="C763" s="36" t="s">
        <v>364</v>
      </c>
      <c r="D763" s="36"/>
      <c r="E763" s="44"/>
      <c r="F763" s="44"/>
      <c r="G763" s="90">
        <f>G764+G767</f>
        <v>1968564.18</v>
      </c>
      <c r="H763" s="90">
        <f>H764+H767</f>
        <v>1292712.81</v>
      </c>
      <c r="I763" s="90">
        <f>I764+I767</f>
        <v>675851.3699999999</v>
      </c>
    </row>
    <row r="764" spans="1:9" s="5" customFormat="1" ht="25.5">
      <c r="A764" s="45" t="s">
        <v>365</v>
      </c>
      <c r="B764" s="36" t="s">
        <v>206</v>
      </c>
      <c r="C764" s="36" t="s">
        <v>366</v>
      </c>
      <c r="D764" s="36"/>
      <c r="E764" s="44"/>
      <c r="F764" s="44"/>
      <c r="G764" s="90">
        <f aca="true" t="shared" si="32" ref="G764:I765">G765</f>
        <v>0</v>
      </c>
      <c r="H764" s="90">
        <f t="shared" si="32"/>
        <v>0</v>
      </c>
      <c r="I764" s="90">
        <f t="shared" si="32"/>
        <v>0</v>
      </c>
    </row>
    <row r="765" spans="1:9" s="14" customFormat="1" ht="12.75">
      <c r="A765" s="218" t="s">
        <v>138</v>
      </c>
      <c r="B765" s="161" t="s">
        <v>206</v>
      </c>
      <c r="C765" s="160" t="s">
        <v>366</v>
      </c>
      <c r="D765" s="161" t="s">
        <v>265</v>
      </c>
      <c r="E765" s="25"/>
      <c r="F765" s="25"/>
      <c r="G765" s="83">
        <f t="shared" si="32"/>
        <v>0</v>
      </c>
      <c r="H765" s="83">
        <f t="shared" si="32"/>
        <v>0</v>
      </c>
      <c r="I765" s="83">
        <f t="shared" si="32"/>
        <v>0</v>
      </c>
    </row>
    <row r="766" spans="1:9" s="14" customFormat="1" ht="12.75">
      <c r="A766" s="39" t="s">
        <v>367</v>
      </c>
      <c r="B766" s="25" t="s">
        <v>206</v>
      </c>
      <c r="C766" s="44" t="s">
        <v>366</v>
      </c>
      <c r="D766" s="25" t="s">
        <v>265</v>
      </c>
      <c r="E766" s="25" t="s">
        <v>162</v>
      </c>
      <c r="F766" s="25"/>
      <c r="G766" s="86"/>
      <c r="H766" s="83"/>
      <c r="I766" s="136">
        <f>G766-H766</f>
        <v>0</v>
      </c>
    </row>
    <row r="767" spans="1:9" s="14" customFormat="1" ht="55.5" customHeight="1">
      <c r="A767" s="39" t="s">
        <v>368</v>
      </c>
      <c r="B767" s="28" t="s">
        <v>206</v>
      </c>
      <c r="C767" s="36" t="s">
        <v>369</v>
      </c>
      <c r="D767" s="25"/>
      <c r="E767" s="25"/>
      <c r="F767" s="25"/>
      <c r="G767" s="90">
        <f aca="true" t="shared" si="33" ref="G767:I768">G768</f>
        <v>1968564.18</v>
      </c>
      <c r="H767" s="71">
        <f t="shared" si="33"/>
        <v>1292712.81</v>
      </c>
      <c r="I767" s="71">
        <f t="shared" si="33"/>
        <v>675851.3699999999</v>
      </c>
    </row>
    <row r="768" spans="1:9" s="14" customFormat="1" ht="12.75">
      <c r="A768" s="39" t="s">
        <v>370</v>
      </c>
      <c r="B768" s="25" t="s">
        <v>206</v>
      </c>
      <c r="C768" s="44" t="s">
        <v>369</v>
      </c>
      <c r="D768" s="25" t="s">
        <v>212</v>
      </c>
      <c r="E768" s="25"/>
      <c r="F768" s="25"/>
      <c r="G768" s="86">
        <f t="shared" si="33"/>
        <v>1968564.18</v>
      </c>
      <c r="H768" s="86">
        <f t="shared" si="33"/>
        <v>1292712.81</v>
      </c>
      <c r="I768" s="86">
        <f t="shared" si="33"/>
        <v>675851.3699999999</v>
      </c>
    </row>
    <row r="769" spans="1:9" s="14" customFormat="1" ht="38.25">
      <c r="A769" s="39" t="s">
        <v>371</v>
      </c>
      <c r="B769" s="25" t="s">
        <v>206</v>
      </c>
      <c r="C769" s="44" t="s">
        <v>369</v>
      </c>
      <c r="D769" s="25" t="s">
        <v>212</v>
      </c>
      <c r="E769" s="25" t="s">
        <v>162</v>
      </c>
      <c r="F769" s="25"/>
      <c r="G769" s="86">
        <v>1968564.18</v>
      </c>
      <c r="H769" s="83">
        <v>1292712.81</v>
      </c>
      <c r="I769" s="136">
        <f>G769-H769</f>
        <v>675851.3699999999</v>
      </c>
    </row>
    <row r="770" spans="1:9" s="5" customFormat="1" ht="31.5" customHeight="1">
      <c r="A770" s="77" t="s">
        <v>164</v>
      </c>
      <c r="B770" s="78"/>
      <c r="C770" s="78"/>
      <c r="D770" s="78"/>
      <c r="E770" s="78"/>
      <c r="F770" s="78"/>
      <c r="G770" s="386">
        <f>G761+G758+G740+G703+G577+G462+G445+G358+G315+G269+G150+G148+G145+G40+G25+G15++G558+G457</f>
        <v>374907937.62</v>
      </c>
      <c r="H770" s="386">
        <f>H761+H758+H740+H703+H577+H462+H445+H358+H315+H269+H150+H148+H145+H40+H25+H15++H558+H457</f>
        <v>206610593.56</v>
      </c>
      <c r="I770" s="386">
        <f>I761+I758+I740+I703+I577+I462+I445+I358+I315+I269+I150+I148+I145+I40+I25+I15++I558+I457</f>
        <v>162782435.6</v>
      </c>
    </row>
    <row r="771" spans="1:9" s="9" customFormat="1" ht="15.75">
      <c r="A771" s="66"/>
      <c r="B771" s="67"/>
      <c r="C771" s="67"/>
      <c r="D771" s="67"/>
      <c r="E771" s="67"/>
      <c r="F771" s="67"/>
      <c r="G771" s="85"/>
      <c r="H771" s="85"/>
      <c r="I771" s="232"/>
    </row>
    <row r="772" spans="1:9" s="9" customFormat="1" ht="15.75">
      <c r="A772" s="15"/>
      <c r="B772" s="16"/>
      <c r="C772" s="16"/>
      <c r="D772" s="87"/>
      <c r="E772" s="87"/>
      <c r="F772" s="87"/>
      <c r="G772" s="133"/>
      <c r="H772" s="133"/>
      <c r="I772" s="141"/>
    </row>
    <row r="773" spans="1:9" s="9" customFormat="1" ht="15.75">
      <c r="A773" s="15"/>
      <c r="B773" s="16"/>
      <c r="C773" s="16"/>
      <c r="D773" s="16"/>
      <c r="E773" s="16"/>
      <c r="F773" s="16"/>
      <c r="G773" s="219"/>
      <c r="H773" s="277"/>
      <c r="I773" s="141"/>
    </row>
    <row r="774" spans="1:9" s="9" customFormat="1" ht="15.75">
      <c r="A774" s="15"/>
      <c r="B774" s="16"/>
      <c r="C774" s="16"/>
      <c r="D774" s="87"/>
      <c r="E774" s="274"/>
      <c r="F774" s="87"/>
      <c r="G774" s="278"/>
      <c r="H774" s="133"/>
      <c r="I774" s="264"/>
    </row>
    <row r="775" spans="1:9" s="9" customFormat="1" ht="15.75">
      <c r="A775" s="15"/>
      <c r="B775" s="16"/>
      <c r="C775" s="16"/>
      <c r="D775" s="16"/>
      <c r="E775" s="16"/>
      <c r="F775" s="16"/>
      <c r="G775" s="133"/>
      <c r="H775" s="133"/>
      <c r="I775" s="141"/>
    </row>
    <row r="776" spans="1:9" s="9" customFormat="1" ht="15.75">
      <c r="A776" s="15"/>
      <c r="B776" s="16"/>
      <c r="C776" s="16"/>
      <c r="D776" s="16"/>
      <c r="E776" s="420"/>
      <c r="F776" s="420"/>
      <c r="G776" s="133"/>
      <c r="H776" s="133"/>
      <c r="I776" s="141"/>
    </row>
    <row r="777" spans="1:9" s="9" customFormat="1" ht="15.75">
      <c r="A777" s="15"/>
      <c r="B777" s="16"/>
      <c r="C777" s="16"/>
      <c r="D777" s="16"/>
      <c r="E777" s="16"/>
      <c r="F777" s="16"/>
      <c r="G777" s="133"/>
      <c r="H777" s="133"/>
      <c r="I777" s="141"/>
    </row>
    <row r="778" spans="1:9" s="9" customFormat="1" ht="15.75">
      <c r="A778" s="17"/>
      <c r="B778" s="16"/>
      <c r="C778" s="16"/>
      <c r="D778" s="16"/>
      <c r="E778" s="16"/>
      <c r="F778" s="16"/>
      <c r="G778" s="133"/>
      <c r="H778" s="133"/>
      <c r="I778" s="141"/>
    </row>
    <row r="779" spans="1:9" s="9" customFormat="1" ht="15.75">
      <c r="A779" s="15"/>
      <c r="B779" s="16"/>
      <c r="C779" s="16"/>
      <c r="D779" s="16"/>
      <c r="E779" s="16"/>
      <c r="F779" s="16"/>
      <c r="G779" s="133"/>
      <c r="H779" s="133"/>
      <c r="I779" s="141"/>
    </row>
    <row r="780" spans="1:9" s="9" customFormat="1" ht="15.75">
      <c r="A780" s="18"/>
      <c r="B780" s="16"/>
      <c r="C780" s="16"/>
      <c r="D780" s="16"/>
      <c r="E780" s="16"/>
      <c r="F780" s="16"/>
      <c r="G780" s="133"/>
      <c r="H780" s="133"/>
      <c r="I780" s="141"/>
    </row>
    <row r="781" spans="1:9" s="9" customFormat="1" ht="12.75">
      <c r="A781" s="18"/>
      <c r="B781" s="19"/>
      <c r="C781" s="19"/>
      <c r="D781" s="19"/>
      <c r="E781" s="19"/>
      <c r="F781" s="19"/>
      <c r="G781" s="118"/>
      <c r="H781" s="118"/>
      <c r="I781" s="141"/>
    </row>
    <row r="782" spans="7:8" ht="12.75">
      <c r="G782" s="118"/>
      <c r="H782" s="118"/>
    </row>
    <row r="783" spans="7:8" ht="12.75">
      <c r="G783" s="118"/>
      <c r="H783" s="118"/>
    </row>
    <row r="784" spans="7:8" ht="12.75">
      <c r="G784" s="118"/>
      <c r="H784" s="118"/>
    </row>
    <row r="785" spans="7:8" ht="12.75">
      <c r="G785" s="118"/>
      <c r="H785" s="118"/>
    </row>
    <row r="786" spans="7:8" ht="12.75">
      <c r="G786" s="118"/>
      <c r="H786" s="118"/>
    </row>
    <row r="787" spans="7:8" ht="12.75">
      <c r="G787" s="118"/>
      <c r="H787" s="118"/>
    </row>
    <row r="788" spans="7:8" ht="12.75">
      <c r="G788" s="118"/>
      <c r="H788" s="118"/>
    </row>
    <row r="789" spans="7:8" ht="12.75">
      <c r="G789" s="118"/>
      <c r="H789" s="118"/>
    </row>
    <row r="790" spans="7:8" ht="12.75">
      <c r="G790" s="118"/>
      <c r="H790" s="118"/>
    </row>
    <row r="791" spans="7:8" ht="12.75">
      <c r="G791" s="118"/>
      <c r="H791" s="118"/>
    </row>
    <row r="792" spans="7:8" ht="12.75">
      <c r="G792" s="118"/>
      <c r="H792" s="118"/>
    </row>
    <row r="793" spans="7:8" ht="12.75">
      <c r="G793" s="118"/>
      <c r="H793" s="118"/>
    </row>
    <row r="794" spans="7:8" ht="12.75">
      <c r="G794" s="118"/>
      <c r="H794" s="118"/>
    </row>
    <row r="795" spans="7:8" ht="12.75">
      <c r="G795" s="118"/>
      <c r="H795" s="118"/>
    </row>
    <row r="796" spans="7:8" ht="12.75">
      <c r="G796" s="118"/>
      <c r="H796" s="118"/>
    </row>
    <row r="797" spans="7:8" ht="12.75">
      <c r="G797" s="118"/>
      <c r="H797" s="118"/>
    </row>
    <row r="798" spans="7:8" ht="12.75">
      <c r="G798" s="118"/>
      <c r="H798" s="118"/>
    </row>
    <row r="799" spans="7:8" ht="12.75">
      <c r="G799" s="118"/>
      <c r="H799" s="118"/>
    </row>
    <row r="800" spans="7:8" ht="12.75">
      <c r="G800" s="118"/>
      <c r="H800" s="118"/>
    </row>
    <row r="801" spans="7:8" ht="12.75">
      <c r="G801" s="118"/>
      <c r="H801" s="118"/>
    </row>
    <row r="802" spans="7:8" ht="12.75">
      <c r="G802" s="118"/>
      <c r="H802" s="118"/>
    </row>
    <row r="803" spans="7:8" ht="12.75">
      <c r="G803" s="118"/>
      <c r="H803" s="118"/>
    </row>
    <row r="804" spans="7:8" ht="12.75">
      <c r="G804" s="118"/>
      <c r="H804" s="118"/>
    </row>
    <row r="805" spans="7:8" ht="12.75">
      <c r="G805" s="118"/>
      <c r="H805" s="118"/>
    </row>
    <row r="806" spans="7:8" ht="12.75">
      <c r="G806" s="118"/>
      <c r="H806" s="118"/>
    </row>
    <row r="807" spans="7:8" ht="12.75">
      <c r="G807" s="118"/>
      <c r="H807" s="118"/>
    </row>
    <row r="808" spans="7:8" ht="12.75">
      <c r="G808" s="118"/>
      <c r="H808" s="118"/>
    </row>
    <row r="809" spans="7:8" ht="12.75">
      <c r="G809" s="118"/>
      <c r="H809" s="118"/>
    </row>
    <row r="810" spans="7:8" ht="12.75">
      <c r="G810" s="118"/>
      <c r="H810" s="118"/>
    </row>
    <row r="811" spans="7:8" ht="12.75">
      <c r="G811" s="118"/>
      <c r="H811" s="118"/>
    </row>
    <row r="812" spans="7:8" ht="12.75">
      <c r="G812" s="118"/>
      <c r="H812" s="118"/>
    </row>
    <row r="813" spans="7:8" ht="12.75">
      <c r="G813" s="118"/>
      <c r="H813" s="118"/>
    </row>
    <row r="814" spans="7:8" ht="12.75">
      <c r="G814" s="118"/>
      <c r="H814" s="118"/>
    </row>
    <row r="815" spans="7:8" ht="12.75">
      <c r="G815" s="118"/>
      <c r="H815" s="118"/>
    </row>
    <row r="816" spans="7:8" ht="12.75">
      <c r="G816" s="118"/>
      <c r="H816" s="118"/>
    </row>
    <row r="817" spans="7:8" ht="12.75">
      <c r="G817" s="118"/>
      <c r="H817" s="118"/>
    </row>
    <row r="818" spans="7:8" ht="12.75">
      <c r="G818" s="118"/>
      <c r="H818" s="118"/>
    </row>
    <row r="819" spans="7:8" ht="12.75">
      <c r="G819" s="118"/>
      <c r="H819" s="118"/>
    </row>
    <row r="820" spans="7:8" ht="12.75">
      <c r="G820" s="118"/>
      <c r="H820" s="118"/>
    </row>
    <row r="821" spans="7:8" ht="12.75">
      <c r="G821" s="118"/>
      <c r="H821" s="118"/>
    </row>
    <row r="822" spans="7:8" ht="12.75">
      <c r="G822" s="118"/>
      <c r="H822" s="118"/>
    </row>
    <row r="823" spans="7:8" ht="12.75">
      <c r="G823" s="118"/>
      <c r="H823" s="118"/>
    </row>
    <row r="824" spans="7:8" ht="12.75">
      <c r="G824" s="118"/>
      <c r="H824" s="118"/>
    </row>
    <row r="825" spans="7:8" ht="12.75">
      <c r="G825" s="118"/>
      <c r="H825" s="118"/>
    </row>
    <row r="826" spans="7:8" ht="12.75">
      <c r="G826" s="118"/>
      <c r="H826" s="118"/>
    </row>
    <row r="827" spans="7:8" ht="12.75">
      <c r="G827" s="118"/>
      <c r="H827" s="118"/>
    </row>
    <row r="828" spans="7:8" ht="12.75">
      <c r="G828" s="118"/>
      <c r="H828" s="118"/>
    </row>
    <row r="829" spans="7:8" ht="12.75">
      <c r="G829" s="118"/>
      <c r="H829" s="118"/>
    </row>
    <row r="830" spans="7:8" ht="12.75">
      <c r="G830" s="118"/>
      <c r="H830" s="118"/>
    </row>
    <row r="831" spans="7:8" ht="12.75">
      <c r="G831" s="118"/>
      <c r="H831" s="118"/>
    </row>
    <row r="832" spans="7:8" ht="12.75">
      <c r="G832" s="118"/>
      <c r="H832" s="118"/>
    </row>
    <row r="833" spans="7:8" ht="12.75">
      <c r="G833" s="118"/>
      <c r="H833" s="118"/>
    </row>
    <row r="834" spans="7:8" ht="12.75">
      <c r="G834" s="118"/>
      <c r="H834" s="118"/>
    </row>
    <row r="835" spans="7:8" ht="12.75">
      <c r="G835" s="118"/>
      <c r="H835" s="118"/>
    </row>
    <row r="836" spans="7:8" ht="12.75">
      <c r="G836" s="118"/>
      <c r="H836" s="118"/>
    </row>
    <row r="837" spans="7:8" ht="12.75">
      <c r="G837" s="118"/>
      <c r="H837" s="118"/>
    </row>
    <row r="838" spans="7:8" ht="12.75">
      <c r="G838" s="118"/>
      <c r="H838" s="118"/>
    </row>
    <row r="839" spans="7:8" ht="12.75">
      <c r="G839" s="118"/>
      <c r="H839" s="118"/>
    </row>
    <row r="840" spans="7:8" ht="12.75">
      <c r="G840" s="118"/>
      <c r="H840" s="118"/>
    </row>
    <row r="841" spans="7:8" ht="12.75">
      <c r="G841" s="118"/>
      <c r="H841" s="118"/>
    </row>
    <row r="842" spans="7:8" ht="12.75">
      <c r="G842" s="118"/>
      <c r="H842" s="118"/>
    </row>
    <row r="843" spans="7:8" ht="12.75">
      <c r="G843" s="118"/>
      <c r="H843" s="118"/>
    </row>
    <row r="844" spans="7:8" ht="12.75">
      <c r="G844" s="118"/>
      <c r="H844" s="118"/>
    </row>
    <row r="845" spans="7:8" ht="12.75">
      <c r="G845" s="118"/>
      <c r="H845" s="118"/>
    </row>
    <row r="846" spans="7:8" ht="12.75">
      <c r="G846" s="118"/>
      <c r="H846" s="118"/>
    </row>
    <row r="847" spans="7:8" ht="12.75">
      <c r="G847" s="118"/>
      <c r="H847" s="118"/>
    </row>
    <row r="848" spans="7:8" ht="12.75">
      <c r="G848" s="118"/>
      <c r="H848" s="118"/>
    </row>
    <row r="849" spans="7:8" ht="12.75">
      <c r="G849" s="118"/>
      <c r="H849" s="118"/>
    </row>
    <row r="850" spans="7:8" ht="12.75">
      <c r="G850" s="118"/>
      <c r="H850" s="118"/>
    </row>
    <row r="851" spans="7:8" ht="12.75">
      <c r="G851" s="118"/>
      <c r="H851" s="118"/>
    </row>
    <row r="852" spans="7:8" ht="12.75">
      <c r="G852" s="118"/>
      <c r="H852" s="118"/>
    </row>
    <row r="853" spans="7:8" ht="12.75">
      <c r="G853" s="118"/>
      <c r="H853" s="118"/>
    </row>
    <row r="854" spans="7:8" ht="12.75">
      <c r="G854" s="118"/>
      <c r="H854" s="118"/>
    </row>
    <row r="855" spans="7:8" ht="12.75">
      <c r="G855" s="118"/>
      <c r="H855" s="118"/>
    </row>
    <row r="856" spans="7:8" ht="12.75">
      <c r="G856" s="118"/>
      <c r="H856" s="118"/>
    </row>
    <row r="857" spans="7:8" ht="12.75">
      <c r="G857" s="118"/>
      <c r="H857" s="118"/>
    </row>
    <row r="858" spans="7:8" ht="12.75">
      <c r="G858" s="118"/>
      <c r="H858" s="118"/>
    </row>
    <row r="859" spans="7:8" ht="12.75">
      <c r="G859" s="118"/>
      <c r="H859" s="118"/>
    </row>
    <row r="860" spans="7:8" ht="12.75">
      <c r="G860" s="118"/>
      <c r="H860" s="118"/>
    </row>
    <row r="861" spans="7:8" ht="12.75">
      <c r="G861" s="118"/>
      <c r="H861" s="118"/>
    </row>
    <row r="862" spans="7:8" ht="12.75">
      <c r="G862" s="118"/>
      <c r="H862" s="118"/>
    </row>
    <row r="863" spans="7:8" ht="12.75">
      <c r="G863" s="118"/>
      <c r="H863" s="118"/>
    </row>
    <row r="864" spans="7:8" ht="12.75">
      <c r="G864" s="118"/>
      <c r="H864" s="118"/>
    </row>
    <row r="865" spans="7:8" ht="12.75">
      <c r="G865" s="118"/>
      <c r="H865" s="118"/>
    </row>
    <row r="866" spans="7:8" ht="12.75">
      <c r="G866" s="118"/>
      <c r="H866" s="118"/>
    </row>
    <row r="867" spans="7:8" ht="12.75">
      <c r="G867" s="118"/>
      <c r="H867" s="118"/>
    </row>
    <row r="868" spans="7:8" ht="12.75">
      <c r="G868" s="118"/>
      <c r="H868" s="118"/>
    </row>
    <row r="869" spans="7:8" ht="12.75">
      <c r="G869" s="118"/>
      <c r="H869" s="118"/>
    </row>
    <row r="870" spans="7:8" ht="12.75">
      <c r="G870" s="118"/>
      <c r="H870" s="118"/>
    </row>
    <row r="871" spans="7:8" ht="12.75">
      <c r="G871" s="118"/>
      <c r="H871" s="118"/>
    </row>
    <row r="872" spans="7:8" ht="12.75">
      <c r="G872" s="118"/>
      <c r="H872" s="118"/>
    </row>
    <row r="873" spans="7:8" ht="12.75">
      <c r="G873" s="118"/>
      <c r="H873" s="118"/>
    </row>
    <row r="874" spans="7:8" ht="12.75">
      <c r="G874" s="118"/>
      <c r="H874" s="118"/>
    </row>
    <row r="875" spans="7:8" ht="12.75">
      <c r="G875" s="118"/>
      <c r="H875" s="118"/>
    </row>
    <row r="876" spans="7:8" ht="12.75">
      <c r="G876" s="118"/>
      <c r="H876" s="118"/>
    </row>
    <row r="877" spans="7:8" ht="12.75">
      <c r="G877" s="118"/>
      <c r="H877" s="118"/>
    </row>
    <row r="878" spans="7:8" ht="12.75">
      <c r="G878" s="118"/>
      <c r="H878" s="118"/>
    </row>
    <row r="879" spans="7:8" ht="12.75">
      <c r="G879" s="118"/>
      <c r="H879" s="118"/>
    </row>
    <row r="880" spans="7:8" ht="12.75">
      <c r="G880" s="118"/>
      <c r="H880" s="118"/>
    </row>
    <row r="881" spans="7:8" ht="12.75">
      <c r="G881" s="118"/>
      <c r="H881" s="118"/>
    </row>
    <row r="882" spans="7:8" ht="12.75">
      <c r="G882" s="118"/>
      <c r="H882" s="118"/>
    </row>
    <row r="883" spans="7:8" ht="12.75">
      <c r="G883" s="118"/>
      <c r="H883" s="118"/>
    </row>
    <row r="884" spans="7:8" ht="12.75">
      <c r="G884" s="118"/>
      <c r="H884" s="118"/>
    </row>
    <row r="885" spans="7:8" ht="12.75">
      <c r="G885" s="118"/>
      <c r="H885" s="118"/>
    </row>
    <row r="886" spans="7:8" ht="12.75">
      <c r="G886" s="118"/>
      <c r="H886" s="118"/>
    </row>
    <row r="887" spans="7:8" ht="12.75">
      <c r="G887" s="118"/>
      <c r="H887" s="118"/>
    </row>
    <row r="888" spans="7:8" ht="12.75">
      <c r="G888" s="118"/>
      <c r="H888" s="118"/>
    </row>
    <row r="889" spans="7:8" ht="12.75">
      <c r="G889" s="118"/>
      <c r="H889" s="118"/>
    </row>
    <row r="890" spans="7:8" ht="12.75">
      <c r="G890" s="118"/>
      <c r="H890" s="118"/>
    </row>
    <row r="891" spans="7:8" ht="12.75">
      <c r="G891" s="118"/>
      <c r="H891" s="118"/>
    </row>
    <row r="892" spans="7:8" ht="12.75">
      <c r="G892" s="118"/>
      <c r="H892" s="118"/>
    </row>
    <row r="893" spans="7:8" ht="12.75">
      <c r="G893" s="118"/>
      <c r="H893" s="118"/>
    </row>
    <row r="894" spans="7:8" ht="12.75">
      <c r="G894" s="118"/>
      <c r="H894" s="118"/>
    </row>
    <row r="895" spans="7:8" ht="12.75">
      <c r="G895" s="118"/>
      <c r="H895" s="118"/>
    </row>
    <row r="896" spans="7:8" ht="12.75">
      <c r="G896" s="118"/>
      <c r="H896" s="118"/>
    </row>
    <row r="897" spans="7:8" ht="12.75">
      <c r="G897" s="118"/>
      <c r="H897" s="118"/>
    </row>
    <row r="898" spans="7:8" ht="12.75">
      <c r="G898" s="118"/>
      <c r="H898" s="118"/>
    </row>
    <row r="899" spans="7:8" ht="12.75">
      <c r="G899" s="118"/>
      <c r="H899" s="118"/>
    </row>
    <row r="900" spans="7:8" ht="12.75">
      <c r="G900" s="118"/>
      <c r="H900" s="118"/>
    </row>
    <row r="901" spans="7:8" ht="12.75">
      <c r="G901" s="118"/>
      <c r="H901" s="118"/>
    </row>
    <row r="902" spans="7:8" ht="12.75">
      <c r="G902" s="118"/>
      <c r="H902" s="118"/>
    </row>
    <row r="903" spans="7:8" ht="12.75">
      <c r="G903" s="118"/>
      <c r="H903" s="118"/>
    </row>
    <row r="904" spans="7:8" ht="12.75">
      <c r="G904" s="118"/>
      <c r="H904" s="118"/>
    </row>
    <row r="905" spans="7:8" ht="12.75">
      <c r="G905" s="118"/>
      <c r="H905" s="118"/>
    </row>
    <row r="906" spans="7:8" ht="12.75">
      <c r="G906" s="118"/>
      <c r="H906" s="118"/>
    </row>
    <row r="907" spans="7:8" ht="12.75">
      <c r="G907" s="118"/>
      <c r="H907" s="118"/>
    </row>
    <row r="908" spans="7:8" ht="12.75">
      <c r="G908" s="118"/>
      <c r="H908" s="118"/>
    </row>
    <row r="909" spans="7:8" ht="12.75">
      <c r="G909" s="118"/>
      <c r="H909" s="118"/>
    </row>
    <row r="910" spans="7:8" ht="12.75">
      <c r="G910" s="118"/>
      <c r="H910" s="118"/>
    </row>
    <row r="911" spans="7:8" ht="12.75">
      <c r="G911" s="118"/>
      <c r="H911" s="118"/>
    </row>
    <row r="912" spans="7:8" ht="12.75">
      <c r="G912" s="118"/>
      <c r="H912" s="118"/>
    </row>
    <row r="913" spans="7:8" ht="12.75">
      <c r="G913" s="118"/>
      <c r="H913" s="118"/>
    </row>
    <row r="914" spans="7:8" ht="12.75">
      <c r="G914" s="118"/>
      <c r="H914" s="118"/>
    </row>
    <row r="915" spans="7:8" ht="12.75">
      <c r="G915" s="118"/>
      <c r="H915" s="118"/>
    </row>
    <row r="916" spans="7:8" ht="12.75">
      <c r="G916" s="118"/>
      <c r="H916" s="118"/>
    </row>
    <row r="917" spans="7:8" ht="12.75">
      <c r="G917" s="118"/>
      <c r="H917" s="118"/>
    </row>
    <row r="918" spans="7:8" ht="12.75">
      <c r="G918" s="118"/>
      <c r="H918" s="118"/>
    </row>
    <row r="919" spans="7:8" ht="12.75">
      <c r="G919" s="118"/>
      <c r="H919" s="118"/>
    </row>
    <row r="920" spans="7:8" ht="12.75">
      <c r="G920" s="118"/>
      <c r="H920" s="118"/>
    </row>
    <row r="921" spans="7:8" ht="12.75">
      <c r="G921" s="118"/>
      <c r="H921" s="118"/>
    </row>
    <row r="922" spans="7:8" ht="12.75">
      <c r="G922" s="118"/>
      <c r="H922" s="118"/>
    </row>
    <row r="923" spans="7:8" ht="12.75">
      <c r="G923" s="118"/>
      <c r="H923" s="118"/>
    </row>
    <row r="924" spans="7:8" ht="12.75">
      <c r="G924" s="118"/>
      <c r="H924" s="118"/>
    </row>
    <row r="925" spans="7:8" ht="12.75">
      <c r="G925" s="118"/>
      <c r="H925" s="118"/>
    </row>
    <row r="926" spans="7:8" ht="12.75">
      <c r="G926" s="118"/>
      <c r="H926" s="118"/>
    </row>
    <row r="927" spans="7:8" ht="12.75">
      <c r="G927" s="118"/>
      <c r="H927" s="118"/>
    </row>
    <row r="928" spans="7:8" ht="12.75">
      <c r="G928" s="118"/>
      <c r="H928" s="118"/>
    </row>
    <row r="929" spans="7:8" ht="12.75">
      <c r="G929" s="118"/>
      <c r="H929" s="118"/>
    </row>
    <row r="930" spans="7:8" ht="12.75">
      <c r="G930" s="118"/>
      <c r="H930" s="118"/>
    </row>
    <row r="931" spans="7:8" ht="12.75">
      <c r="G931" s="118"/>
      <c r="H931" s="118"/>
    </row>
    <row r="932" spans="7:8" ht="12.75">
      <c r="G932" s="118"/>
      <c r="H932" s="118"/>
    </row>
    <row r="933" spans="7:8" ht="12.75">
      <c r="G933" s="118"/>
      <c r="H933" s="118"/>
    </row>
    <row r="934" spans="7:8" ht="12.75">
      <c r="G934" s="118"/>
      <c r="H934" s="118"/>
    </row>
    <row r="935" spans="7:8" ht="12.75">
      <c r="G935" s="118"/>
      <c r="H935" s="118"/>
    </row>
    <row r="936" spans="7:8" ht="12.75">
      <c r="G936" s="118"/>
      <c r="H936" s="118"/>
    </row>
    <row r="937" spans="7:8" ht="12.75">
      <c r="G937" s="118"/>
      <c r="H937" s="118"/>
    </row>
    <row r="938" spans="7:8" ht="12.75">
      <c r="G938" s="118"/>
      <c r="H938" s="118"/>
    </row>
    <row r="939" spans="7:8" ht="12.75">
      <c r="G939" s="118"/>
      <c r="H939" s="118"/>
    </row>
    <row r="940" spans="7:8" ht="12.75">
      <c r="G940" s="118"/>
      <c r="H940" s="118"/>
    </row>
    <row r="941" spans="7:8" ht="12.75">
      <c r="G941" s="118"/>
      <c r="H941" s="118"/>
    </row>
    <row r="942" spans="7:8" ht="12.75">
      <c r="G942" s="118"/>
      <c r="H942" s="118"/>
    </row>
    <row r="943" spans="7:8" ht="12.75">
      <c r="G943" s="118"/>
      <c r="H943" s="118"/>
    </row>
    <row r="944" spans="7:8" ht="12.75">
      <c r="G944" s="118"/>
      <c r="H944" s="118"/>
    </row>
    <row r="945" spans="7:8" ht="12.75">
      <c r="G945" s="118"/>
      <c r="H945" s="118"/>
    </row>
    <row r="946" spans="7:8" ht="12.75">
      <c r="G946" s="118"/>
      <c r="H946" s="118"/>
    </row>
    <row r="947" spans="7:8" ht="12.75">
      <c r="G947" s="118"/>
      <c r="H947" s="118"/>
    </row>
    <row r="948" spans="7:8" ht="12.75">
      <c r="G948" s="118"/>
      <c r="H948" s="118"/>
    </row>
    <row r="949" spans="7:8" ht="12.75">
      <c r="G949" s="118"/>
      <c r="H949" s="118"/>
    </row>
    <row r="950" spans="7:8" ht="12.75">
      <c r="G950" s="118"/>
      <c r="H950" s="118"/>
    </row>
    <row r="951" spans="7:8" ht="12.75">
      <c r="G951" s="118"/>
      <c r="H951" s="118"/>
    </row>
    <row r="952" spans="7:8" ht="12.75">
      <c r="G952" s="118"/>
      <c r="H952" s="118"/>
    </row>
    <row r="953" spans="7:8" ht="12.75">
      <c r="G953" s="118"/>
      <c r="H953" s="118"/>
    </row>
    <row r="954" spans="7:8" ht="12.75">
      <c r="G954" s="118"/>
      <c r="H954" s="118"/>
    </row>
    <row r="955" spans="7:8" ht="12.75">
      <c r="G955" s="118"/>
      <c r="H955" s="118"/>
    </row>
    <row r="956" spans="7:8" ht="12.75">
      <c r="G956" s="118"/>
      <c r="H956" s="118"/>
    </row>
    <row r="957" spans="7:8" ht="12.75">
      <c r="G957" s="118"/>
      <c r="H957" s="118"/>
    </row>
    <row r="958" spans="7:8" ht="12.75">
      <c r="G958" s="118"/>
      <c r="H958" s="118"/>
    </row>
    <row r="959" spans="7:8" ht="12.75">
      <c r="G959" s="118"/>
      <c r="H959" s="118"/>
    </row>
    <row r="960" spans="7:8" ht="12.75">
      <c r="G960" s="118"/>
      <c r="H960" s="118"/>
    </row>
    <row r="961" spans="7:8" ht="12.75">
      <c r="G961" s="118"/>
      <c r="H961" s="118"/>
    </row>
    <row r="962" spans="7:8" ht="12.75">
      <c r="G962" s="118"/>
      <c r="H962" s="118"/>
    </row>
    <row r="963" spans="7:8" ht="12.75">
      <c r="G963" s="118"/>
      <c r="H963" s="118"/>
    </row>
    <row r="964" spans="7:8" ht="12.75">
      <c r="G964" s="118"/>
      <c r="H964" s="118"/>
    </row>
    <row r="965" spans="7:8" ht="12.75">
      <c r="G965" s="118"/>
      <c r="H965" s="118"/>
    </row>
    <row r="966" spans="7:8" ht="12.75">
      <c r="G966" s="118"/>
      <c r="H966" s="118"/>
    </row>
    <row r="967" spans="7:8" ht="12.75">
      <c r="G967" s="118"/>
      <c r="H967" s="118"/>
    </row>
    <row r="968" spans="7:8" ht="12.75">
      <c r="G968" s="118"/>
      <c r="H968" s="118"/>
    </row>
    <row r="969" spans="7:8" ht="12.75">
      <c r="G969" s="118"/>
      <c r="H969" s="118"/>
    </row>
    <row r="970" spans="7:8" ht="12.75">
      <c r="G970" s="118"/>
      <c r="H970" s="118"/>
    </row>
    <row r="971" spans="7:8" ht="12.75">
      <c r="G971" s="118"/>
      <c r="H971" s="118"/>
    </row>
    <row r="972" spans="7:8" ht="12.75">
      <c r="G972" s="118"/>
      <c r="H972" s="118"/>
    </row>
    <row r="973" spans="7:8" ht="12.75">
      <c r="G973" s="118"/>
      <c r="H973" s="118"/>
    </row>
    <row r="974" spans="7:8" ht="12.75">
      <c r="G974" s="118"/>
      <c r="H974" s="118"/>
    </row>
    <row r="975" spans="7:8" ht="12.75">
      <c r="G975" s="118"/>
      <c r="H975" s="118"/>
    </row>
    <row r="976" spans="7:8" ht="12.75">
      <c r="G976" s="118"/>
      <c r="H976" s="118"/>
    </row>
    <row r="977" spans="7:8" ht="12.75">
      <c r="G977" s="118"/>
      <c r="H977" s="118"/>
    </row>
    <row r="978" spans="7:8" ht="12.75">
      <c r="G978" s="118"/>
      <c r="H978" s="118"/>
    </row>
    <row r="979" spans="7:8" ht="12.75">
      <c r="G979" s="118"/>
      <c r="H979" s="118"/>
    </row>
    <row r="980" spans="7:8" ht="12.75">
      <c r="G980" s="118"/>
      <c r="H980" s="118"/>
    </row>
    <row r="981" spans="7:8" ht="12.75">
      <c r="G981" s="118"/>
      <c r="H981" s="118"/>
    </row>
    <row r="982" spans="7:8" ht="12.75">
      <c r="G982" s="118"/>
      <c r="H982" s="118"/>
    </row>
    <row r="983" spans="7:8" ht="12.75">
      <c r="G983" s="118"/>
      <c r="H983" s="118"/>
    </row>
    <row r="984" spans="7:8" ht="12.75">
      <c r="G984" s="118"/>
      <c r="H984" s="118"/>
    </row>
    <row r="985" spans="7:8" ht="12.75">
      <c r="G985" s="118"/>
      <c r="H985" s="118"/>
    </row>
    <row r="986" spans="7:8" ht="12.75">
      <c r="G986" s="118"/>
      <c r="H986" s="118"/>
    </row>
    <row r="987" spans="7:8" ht="12.75">
      <c r="G987" s="118"/>
      <c r="H987" s="118"/>
    </row>
    <row r="988" spans="7:8" ht="12.75">
      <c r="G988" s="118"/>
      <c r="H988" s="118"/>
    </row>
    <row r="989" spans="7:8" ht="12.75">
      <c r="G989" s="118"/>
      <c r="H989" s="118"/>
    </row>
    <row r="990" spans="7:8" ht="12.75">
      <c r="G990" s="118"/>
      <c r="H990" s="118"/>
    </row>
    <row r="991" spans="7:8" ht="12.75">
      <c r="G991" s="118"/>
      <c r="H991" s="118"/>
    </row>
    <row r="992" spans="7:8" ht="12.75">
      <c r="G992" s="118"/>
      <c r="H992" s="118"/>
    </row>
    <row r="993" spans="7:8" ht="12.75">
      <c r="G993" s="118"/>
      <c r="H993" s="118"/>
    </row>
    <row r="994" spans="7:8" ht="12.75">
      <c r="G994" s="118"/>
      <c r="H994" s="118"/>
    </row>
    <row r="995" spans="7:8" ht="12.75">
      <c r="G995" s="118"/>
      <c r="H995" s="118"/>
    </row>
    <row r="996" spans="7:8" ht="12.75">
      <c r="G996" s="118"/>
      <c r="H996" s="118"/>
    </row>
    <row r="997" spans="7:8" ht="12.75">
      <c r="G997" s="118"/>
      <c r="H997" s="118"/>
    </row>
    <row r="998" spans="7:8" ht="12.75">
      <c r="G998" s="118"/>
      <c r="H998" s="118"/>
    </row>
    <row r="999" spans="7:8" ht="12.75">
      <c r="G999" s="118"/>
      <c r="H999" s="118"/>
    </row>
    <row r="1000" spans="7:8" ht="12.75">
      <c r="G1000" s="118"/>
      <c r="H1000" s="118"/>
    </row>
    <row r="1001" spans="7:8" ht="12.75">
      <c r="G1001" s="118"/>
      <c r="H1001" s="118"/>
    </row>
    <row r="1002" spans="7:8" ht="12.75">
      <c r="G1002" s="118"/>
      <c r="H1002" s="118"/>
    </row>
    <row r="1003" spans="7:8" ht="12.75">
      <c r="G1003" s="118"/>
      <c r="H1003" s="118"/>
    </row>
    <row r="1004" spans="7:8" ht="12.75">
      <c r="G1004" s="118"/>
      <c r="H1004" s="118"/>
    </row>
    <row r="1005" spans="7:8" ht="12.75">
      <c r="G1005" s="118"/>
      <c r="H1005" s="118"/>
    </row>
    <row r="1006" spans="7:8" ht="12.75">
      <c r="G1006" s="118"/>
      <c r="H1006" s="118"/>
    </row>
    <row r="1007" spans="7:8" ht="12.75">
      <c r="G1007" s="118"/>
      <c r="H1007" s="118"/>
    </row>
    <row r="1008" spans="7:8" ht="12.75">
      <c r="G1008" s="118"/>
      <c r="H1008" s="118"/>
    </row>
    <row r="1009" spans="7:8" ht="12.75">
      <c r="G1009" s="118"/>
      <c r="H1009" s="118"/>
    </row>
    <row r="1010" spans="7:8" ht="12.75">
      <c r="G1010" s="118"/>
      <c r="H1010" s="118"/>
    </row>
    <row r="1011" spans="7:8" ht="12.75">
      <c r="G1011" s="118"/>
      <c r="H1011" s="118"/>
    </row>
    <row r="1012" spans="7:8" ht="12.75">
      <c r="G1012" s="118"/>
      <c r="H1012" s="118"/>
    </row>
    <row r="1013" spans="7:8" ht="12.75">
      <c r="G1013" s="118"/>
      <c r="H1013" s="118"/>
    </row>
    <row r="1014" spans="7:8" ht="12.75">
      <c r="G1014" s="118"/>
      <c r="H1014" s="118"/>
    </row>
    <row r="1015" spans="7:8" ht="12.75">
      <c r="G1015" s="118"/>
      <c r="H1015" s="118"/>
    </row>
    <row r="1016" spans="7:8" ht="12.75">
      <c r="G1016" s="118"/>
      <c r="H1016" s="118"/>
    </row>
    <row r="1017" spans="7:8" ht="12.75">
      <c r="G1017" s="118"/>
      <c r="H1017" s="118"/>
    </row>
    <row r="1018" spans="7:8" ht="12.75">
      <c r="G1018" s="118"/>
      <c r="H1018" s="118"/>
    </row>
    <row r="1019" spans="7:8" ht="12.75">
      <c r="G1019" s="118"/>
      <c r="H1019" s="118"/>
    </row>
    <row r="1020" spans="7:8" ht="12.75">
      <c r="G1020" s="118"/>
      <c r="H1020" s="118"/>
    </row>
    <row r="1021" spans="7:8" ht="12.75">
      <c r="G1021" s="118"/>
      <c r="H1021" s="118"/>
    </row>
    <row r="1022" spans="7:8" ht="12.75">
      <c r="G1022" s="118"/>
      <c r="H1022" s="118"/>
    </row>
    <row r="1023" spans="7:8" ht="12.75">
      <c r="G1023" s="118"/>
      <c r="H1023" s="118"/>
    </row>
    <row r="1024" spans="7:8" ht="12.75">
      <c r="G1024" s="118"/>
      <c r="H1024" s="118"/>
    </row>
    <row r="1025" spans="7:8" ht="12.75">
      <c r="G1025" s="118"/>
      <c r="H1025" s="118"/>
    </row>
    <row r="1026" spans="7:8" ht="12.75">
      <c r="G1026" s="118"/>
      <c r="H1026" s="118"/>
    </row>
    <row r="1027" spans="7:8" ht="12.75">
      <c r="G1027" s="118"/>
      <c r="H1027" s="118"/>
    </row>
    <row r="1028" spans="7:8" ht="12.75">
      <c r="G1028" s="118"/>
      <c r="H1028" s="118"/>
    </row>
    <row r="1029" spans="7:8" ht="12.75">
      <c r="G1029" s="118"/>
      <c r="H1029" s="118"/>
    </row>
    <row r="1030" spans="7:8" ht="12.75">
      <c r="G1030" s="118"/>
      <c r="H1030" s="118"/>
    </row>
    <row r="1031" spans="7:8" ht="12.75">
      <c r="G1031" s="118"/>
      <c r="H1031" s="118"/>
    </row>
    <row r="1032" spans="7:8" ht="12.75">
      <c r="G1032" s="118"/>
      <c r="H1032" s="118"/>
    </row>
    <row r="1033" spans="7:8" ht="12.75">
      <c r="G1033" s="118"/>
      <c r="H1033" s="118"/>
    </row>
    <row r="1034" spans="7:8" ht="12.75">
      <c r="G1034" s="118"/>
      <c r="H1034" s="118"/>
    </row>
    <row r="1035" spans="7:8" ht="12.75">
      <c r="G1035" s="118"/>
      <c r="H1035" s="118"/>
    </row>
    <row r="1036" spans="7:8" ht="12.75">
      <c r="G1036" s="118"/>
      <c r="H1036" s="118"/>
    </row>
    <row r="1037" spans="7:8" ht="12.75">
      <c r="G1037" s="118"/>
      <c r="H1037" s="118"/>
    </row>
    <row r="1038" spans="7:8" ht="12.75">
      <c r="G1038" s="118"/>
      <c r="H1038" s="118"/>
    </row>
    <row r="1039" spans="7:8" ht="12.75">
      <c r="G1039" s="118"/>
      <c r="H1039" s="118"/>
    </row>
    <row r="1040" spans="7:8" ht="12.75">
      <c r="G1040" s="118"/>
      <c r="H1040" s="118"/>
    </row>
    <row r="1041" spans="7:8" ht="12.75">
      <c r="G1041" s="118"/>
      <c r="H1041" s="118"/>
    </row>
    <row r="1042" spans="7:8" ht="12.75">
      <c r="G1042" s="118"/>
      <c r="H1042" s="118"/>
    </row>
    <row r="1043" spans="7:8" ht="12.75">
      <c r="G1043" s="118"/>
      <c r="H1043" s="118"/>
    </row>
    <row r="1044" spans="7:8" ht="12.75">
      <c r="G1044" s="118"/>
      <c r="H1044" s="118"/>
    </row>
    <row r="1045" spans="7:8" ht="12.75">
      <c r="G1045" s="118"/>
      <c r="H1045" s="118"/>
    </row>
    <row r="1046" spans="7:8" ht="12.75">
      <c r="G1046" s="118"/>
      <c r="H1046" s="118"/>
    </row>
    <row r="1047" spans="7:8" ht="12.75">
      <c r="G1047" s="118"/>
      <c r="H1047" s="118"/>
    </row>
    <row r="1048" spans="7:8" ht="12.75">
      <c r="G1048" s="118"/>
      <c r="H1048" s="118"/>
    </row>
    <row r="1049" spans="7:8" ht="12.75">
      <c r="G1049" s="118"/>
      <c r="H1049" s="118"/>
    </row>
    <row r="1050" spans="7:8" ht="12.75">
      <c r="G1050" s="118"/>
      <c r="H1050" s="118"/>
    </row>
    <row r="1051" spans="7:8" ht="12.75">
      <c r="G1051" s="118"/>
      <c r="H1051" s="118"/>
    </row>
    <row r="1052" spans="7:8" ht="12.75">
      <c r="G1052" s="118"/>
      <c r="H1052" s="118"/>
    </row>
    <row r="1053" spans="7:8" ht="12.75">
      <c r="G1053" s="118"/>
      <c r="H1053" s="118"/>
    </row>
    <row r="1054" spans="7:8" ht="12.75">
      <c r="G1054" s="118"/>
      <c r="H1054" s="118"/>
    </row>
    <row r="1055" spans="7:8" ht="12.75">
      <c r="G1055" s="118"/>
      <c r="H1055" s="118"/>
    </row>
    <row r="1056" spans="7:8" ht="12.75">
      <c r="G1056" s="118"/>
      <c r="H1056" s="118"/>
    </row>
    <row r="1057" spans="7:8" ht="12.75">
      <c r="G1057" s="118"/>
      <c r="H1057" s="118"/>
    </row>
    <row r="1058" spans="7:8" ht="12.75">
      <c r="G1058" s="118"/>
      <c r="H1058" s="118"/>
    </row>
    <row r="1059" spans="7:8" ht="12.75">
      <c r="G1059" s="118"/>
      <c r="H1059" s="118"/>
    </row>
    <row r="1060" spans="7:8" ht="12.75">
      <c r="G1060" s="118"/>
      <c r="H1060" s="118"/>
    </row>
    <row r="1061" spans="7:8" ht="12.75">
      <c r="G1061" s="118"/>
      <c r="H1061" s="118"/>
    </row>
    <row r="1062" spans="7:8" ht="12.75">
      <c r="G1062" s="118"/>
      <c r="H1062" s="118"/>
    </row>
    <row r="1063" spans="7:8" ht="12.75">
      <c r="G1063" s="118"/>
      <c r="H1063" s="118"/>
    </row>
    <row r="1064" spans="7:8" ht="12.75">
      <c r="G1064" s="118"/>
      <c r="H1064" s="118"/>
    </row>
    <row r="1065" spans="7:8" ht="12.75">
      <c r="G1065" s="118"/>
      <c r="H1065" s="118"/>
    </row>
    <row r="1066" spans="7:8" ht="12.75">
      <c r="G1066" s="118"/>
      <c r="H1066" s="118"/>
    </row>
    <row r="1067" spans="7:8" ht="12.75">
      <c r="G1067" s="118"/>
      <c r="H1067" s="118"/>
    </row>
    <row r="1068" spans="7:8" ht="12.75">
      <c r="G1068" s="118"/>
      <c r="H1068" s="118"/>
    </row>
    <row r="1069" spans="7:8" ht="12.75">
      <c r="G1069" s="118"/>
      <c r="H1069" s="118"/>
    </row>
    <row r="1070" spans="7:8" ht="12.75">
      <c r="G1070" s="118"/>
      <c r="H1070" s="118"/>
    </row>
    <row r="1071" spans="7:8" ht="12.75">
      <c r="G1071" s="118"/>
      <c r="H1071" s="118"/>
    </row>
    <row r="1072" spans="7:8" ht="12.75">
      <c r="G1072" s="118"/>
      <c r="H1072" s="118"/>
    </row>
    <row r="1073" spans="7:8" ht="12.75">
      <c r="G1073" s="118"/>
      <c r="H1073" s="118"/>
    </row>
    <row r="1074" spans="7:8" ht="12.75">
      <c r="G1074" s="118"/>
      <c r="H1074" s="118"/>
    </row>
    <row r="1075" spans="7:8" ht="12.75">
      <c r="G1075" s="118"/>
      <c r="H1075" s="118"/>
    </row>
    <row r="1076" spans="7:8" ht="12.75">
      <c r="G1076" s="118"/>
      <c r="H1076" s="118"/>
    </row>
    <row r="1077" spans="7:8" ht="12.75">
      <c r="G1077" s="118"/>
      <c r="H1077" s="118"/>
    </row>
    <row r="1078" spans="7:8" ht="12.75">
      <c r="G1078" s="118"/>
      <c r="H1078" s="118"/>
    </row>
    <row r="1079" spans="7:8" ht="12.75">
      <c r="G1079" s="118"/>
      <c r="H1079" s="118"/>
    </row>
    <row r="1080" spans="7:8" ht="12.75">
      <c r="G1080" s="118"/>
      <c r="H1080" s="118"/>
    </row>
    <row r="1081" spans="7:8" ht="12.75">
      <c r="G1081" s="118"/>
      <c r="H1081" s="118"/>
    </row>
    <row r="1082" spans="7:8" ht="12.75">
      <c r="G1082" s="118"/>
      <c r="H1082" s="118"/>
    </row>
    <row r="1083" spans="7:8" ht="12.75">
      <c r="G1083" s="118"/>
      <c r="H1083" s="118"/>
    </row>
    <row r="1084" spans="7:8" ht="12.75">
      <c r="G1084" s="118"/>
      <c r="H1084" s="118"/>
    </row>
    <row r="1085" spans="7:8" ht="12.75">
      <c r="G1085" s="118"/>
      <c r="H1085" s="118"/>
    </row>
    <row r="1086" spans="7:8" ht="12.75">
      <c r="G1086" s="118"/>
      <c r="H1086" s="118"/>
    </row>
    <row r="1087" spans="7:8" ht="12.75">
      <c r="G1087" s="118"/>
      <c r="H1087" s="118"/>
    </row>
    <row r="1088" spans="7:8" ht="12.75">
      <c r="G1088" s="118"/>
      <c r="H1088" s="118"/>
    </row>
    <row r="1089" spans="7:8" ht="12.75">
      <c r="G1089" s="118"/>
      <c r="H1089" s="118"/>
    </row>
    <row r="1090" spans="7:8" ht="12.75">
      <c r="G1090" s="118"/>
      <c r="H1090" s="118"/>
    </row>
    <row r="1091" spans="7:8" ht="12.75">
      <c r="G1091" s="118"/>
      <c r="H1091" s="118"/>
    </row>
    <row r="1092" spans="7:8" ht="12.75">
      <c r="G1092" s="118"/>
      <c r="H1092" s="118"/>
    </row>
    <row r="1093" spans="7:8" ht="12.75">
      <c r="G1093" s="118"/>
      <c r="H1093" s="118"/>
    </row>
    <row r="1094" spans="7:8" ht="12.75">
      <c r="G1094" s="118"/>
      <c r="H1094" s="118"/>
    </row>
    <row r="1095" spans="7:8" ht="12.75">
      <c r="G1095" s="118"/>
      <c r="H1095" s="118"/>
    </row>
    <row r="1096" spans="7:8" ht="12.75">
      <c r="G1096" s="118"/>
      <c r="H1096" s="118"/>
    </row>
    <row r="1097" spans="7:8" ht="12.75">
      <c r="G1097" s="118"/>
      <c r="H1097" s="118"/>
    </row>
    <row r="1098" spans="7:8" ht="12.75">
      <c r="G1098" s="118"/>
      <c r="H1098" s="118"/>
    </row>
    <row r="1099" spans="7:8" ht="12.75">
      <c r="G1099" s="118"/>
      <c r="H1099" s="118"/>
    </row>
    <row r="1100" spans="7:8" ht="12.75">
      <c r="G1100" s="118"/>
      <c r="H1100" s="118"/>
    </row>
    <row r="1101" spans="7:8" ht="12.75">
      <c r="G1101" s="118"/>
      <c r="H1101" s="118"/>
    </row>
    <row r="1102" spans="7:8" ht="12.75">
      <c r="G1102" s="118"/>
      <c r="H1102" s="118"/>
    </row>
    <row r="1103" spans="7:8" ht="12.75">
      <c r="G1103" s="118"/>
      <c r="H1103" s="118"/>
    </row>
    <row r="1104" spans="7:8" ht="12.75">
      <c r="G1104" s="118"/>
      <c r="H1104" s="118"/>
    </row>
    <row r="1105" spans="7:8" ht="12.75">
      <c r="G1105" s="118"/>
      <c r="H1105" s="118"/>
    </row>
    <row r="1106" spans="7:8" ht="12.75">
      <c r="G1106" s="118"/>
      <c r="H1106" s="118"/>
    </row>
    <row r="1107" spans="7:8" ht="12.75">
      <c r="G1107" s="118"/>
      <c r="H1107" s="118"/>
    </row>
    <row r="1108" spans="7:8" ht="12.75">
      <c r="G1108" s="118"/>
      <c r="H1108" s="118"/>
    </row>
    <row r="1109" spans="7:8" ht="12.75">
      <c r="G1109" s="118"/>
      <c r="H1109" s="118"/>
    </row>
    <row r="1110" spans="7:8" ht="12.75">
      <c r="G1110" s="118"/>
      <c r="H1110" s="118"/>
    </row>
    <row r="1111" spans="7:8" ht="12.75">
      <c r="G1111" s="118"/>
      <c r="H1111" s="118"/>
    </row>
    <row r="1112" spans="7:8" ht="12.75">
      <c r="G1112" s="118"/>
      <c r="H1112" s="118"/>
    </row>
    <row r="1113" spans="7:8" ht="12.75">
      <c r="G1113" s="118"/>
      <c r="H1113" s="118"/>
    </row>
    <row r="1114" spans="7:8" ht="12.75">
      <c r="G1114" s="118"/>
      <c r="H1114" s="118"/>
    </row>
    <row r="1115" spans="7:8" ht="12.75">
      <c r="G1115" s="118"/>
      <c r="H1115" s="118"/>
    </row>
    <row r="1116" spans="7:8" ht="12.75">
      <c r="G1116" s="118"/>
      <c r="H1116" s="118"/>
    </row>
    <row r="1117" spans="7:8" ht="12.75">
      <c r="G1117" s="118"/>
      <c r="H1117" s="118"/>
    </row>
    <row r="1118" spans="7:8" ht="12.75">
      <c r="G1118" s="118"/>
      <c r="H1118" s="118"/>
    </row>
    <row r="1119" spans="7:8" ht="12.75">
      <c r="G1119" s="118"/>
      <c r="H1119" s="118"/>
    </row>
    <row r="1120" spans="7:8" ht="12.75">
      <c r="G1120" s="118"/>
      <c r="H1120" s="118"/>
    </row>
    <row r="1121" spans="7:8" ht="12.75">
      <c r="G1121" s="118"/>
      <c r="H1121" s="118"/>
    </row>
    <row r="1122" spans="7:8" ht="12.75">
      <c r="G1122" s="118"/>
      <c r="H1122" s="118"/>
    </row>
    <row r="1123" spans="7:8" ht="12.75">
      <c r="G1123" s="118"/>
      <c r="H1123" s="118"/>
    </row>
    <row r="1124" spans="7:8" ht="12.75">
      <c r="G1124" s="118"/>
      <c r="H1124" s="118"/>
    </row>
    <row r="1125" spans="7:8" ht="12.75">
      <c r="G1125" s="118"/>
      <c r="H1125" s="118"/>
    </row>
    <row r="1126" spans="7:8" ht="12.75">
      <c r="G1126" s="118"/>
      <c r="H1126" s="118"/>
    </row>
    <row r="1127" spans="7:8" ht="12.75">
      <c r="G1127" s="118"/>
      <c r="H1127" s="118"/>
    </row>
    <row r="1128" spans="7:8" ht="12.75">
      <c r="G1128" s="118"/>
      <c r="H1128" s="118"/>
    </row>
    <row r="1129" spans="7:8" ht="12.75">
      <c r="G1129" s="118"/>
      <c r="H1129" s="118"/>
    </row>
    <row r="1130" spans="7:8" ht="12.75">
      <c r="G1130" s="118"/>
      <c r="H1130" s="118"/>
    </row>
    <row r="1131" spans="7:8" ht="12.75">
      <c r="G1131" s="118"/>
      <c r="H1131" s="118"/>
    </row>
    <row r="1132" spans="7:8" ht="12.75">
      <c r="G1132" s="118"/>
      <c r="H1132" s="118"/>
    </row>
    <row r="1133" spans="7:8" ht="12.75">
      <c r="G1133" s="118"/>
      <c r="H1133" s="118"/>
    </row>
    <row r="1134" spans="7:8" ht="12.75">
      <c r="G1134" s="118"/>
      <c r="H1134" s="118"/>
    </row>
    <row r="1135" spans="7:8" ht="12.75">
      <c r="G1135" s="118"/>
      <c r="H1135" s="118"/>
    </row>
    <row r="1136" spans="7:8" ht="12.75">
      <c r="G1136" s="118"/>
      <c r="H1136" s="118"/>
    </row>
    <row r="1137" spans="7:8" ht="12.75">
      <c r="G1137" s="118"/>
      <c r="H1137" s="118"/>
    </row>
    <row r="1138" spans="7:8" ht="12.75">
      <c r="G1138" s="118"/>
      <c r="H1138" s="118"/>
    </row>
    <row r="1139" spans="7:8" ht="12.75">
      <c r="G1139" s="118"/>
      <c r="H1139" s="118"/>
    </row>
    <row r="1140" spans="7:8" ht="12.75">
      <c r="G1140" s="118"/>
      <c r="H1140" s="118"/>
    </row>
    <row r="1141" spans="7:8" ht="12.75">
      <c r="G1141" s="118"/>
      <c r="H1141" s="118"/>
    </row>
    <row r="1142" spans="7:8" ht="12.75">
      <c r="G1142" s="118"/>
      <c r="H1142" s="118"/>
    </row>
    <row r="1143" spans="7:8" ht="12.75">
      <c r="G1143" s="118"/>
      <c r="H1143" s="118"/>
    </row>
    <row r="1144" spans="7:8" ht="12.75">
      <c r="G1144" s="118"/>
      <c r="H1144" s="118"/>
    </row>
    <row r="1145" spans="7:8" ht="12.75">
      <c r="G1145" s="118"/>
      <c r="H1145" s="118"/>
    </row>
    <row r="1146" spans="7:8" ht="12.75">
      <c r="G1146" s="118"/>
      <c r="H1146" s="118"/>
    </row>
    <row r="1147" spans="7:8" ht="12.75">
      <c r="G1147" s="118"/>
      <c r="H1147" s="118"/>
    </row>
    <row r="1148" spans="7:8" ht="12.75">
      <c r="G1148" s="118"/>
      <c r="H1148" s="118"/>
    </row>
    <row r="1149" spans="7:8" ht="12.75">
      <c r="G1149" s="118"/>
      <c r="H1149" s="118"/>
    </row>
    <row r="1150" spans="7:8" ht="12.75">
      <c r="G1150" s="118"/>
      <c r="H1150" s="118"/>
    </row>
    <row r="1151" spans="7:8" ht="12.75">
      <c r="G1151" s="118"/>
      <c r="H1151" s="118"/>
    </row>
    <row r="1152" spans="7:8" ht="12.75">
      <c r="G1152" s="118"/>
      <c r="H1152" s="118"/>
    </row>
    <row r="1153" spans="7:8" ht="12.75">
      <c r="G1153" s="118"/>
      <c r="H1153" s="118"/>
    </row>
    <row r="1154" spans="7:8" ht="12.75">
      <c r="G1154" s="118"/>
      <c r="H1154" s="118"/>
    </row>
    <row r="1155" spans="7:8" ht="12.75">
      <c r="G1155" s="118"/>
      <c r="H1155" s="118"/>
    </row>
    <row r="1156" spans="7:8" ht="12.75">
      <c r="G1156" s="118"/>
      <c r="H1156" s="118"/>
    </row>
    <row r="1157" spans="7:8" ht="12.75">
      <c r="G1157" s="118"/>
      <c r="H1157" s="118"/>
    </row>
    <row r="1158" spans="7:8" ht="12.75">
      <c r="G1158" s="118"/>
      <c r="H1158" s="118"/>
    </row>
    <row r="1159" spans="7:8" ht="12.75">
      <c r="G1159" s="118"/>
      <c r="H1159" s="118"/>
    </row>
    <row r="1160" spans="7:8" ht="12.75">
      <c r="G1160" s="118"/>
      <c r="H1160" s="118"/>
    </row>
    <row r="1161" spans="7:8" ht="12.75">
      <c r="G1161" s="118"/>
      <c r="H1161" s="118"/>
    </row>
    <row r="1162" spans="7:8" ht="12.75">
      <c r="G1162" s="118"/>
      <c r="H1162" s="118"/>
    </row>
    <row r="1163" spans="7:8" ht="12.75">
      <c r="G1163" s="118"/>
      <c r="H1163" s="118"/>
    </row>
    <row r="1164" spans="7:8" ht="12.75">
      <c r="G1164" s="118"/>
      <c r="H1164" s="118"/>
    </row>
    <row r="1165" spans="7:8" ht="12.75">
      <c r="G1165" s="118"/>
      <c r="H1165" s="118"/>
    </row>
    <row r="1166" spans="7:8" ht="12.75">
      <c r="G1166" s="118"/>
      <c r="H1166" s="118"/>
    </row>
    <row r="1167" spans="7:8" ht="12.75">
      <c r="G1167" s="118"/>
      <c r="H1167" s="118"/>
    </row>
    <row r="1168" spans="7:8" ht="12.75">
      <c r="G1168" s="118"/>
      <c r="H1168" s="118"/>
    </row>
    <row r="1169" spans="7:8" ht="12.75">
      <c r="G1169" s="118"/>
      <c r="H1169" s="118"/>
    </row>
    <row r="1170" spans="7:8" ht="12.75">
      <c r="G1170" s="118"/>
      <c r="H1170" s="118"/>
    </row>
    <row r="1171" spans="7:8" ht="12.75">
      <c r="G1171" s="118"/>
      <c r="H1171" s="118"/>
    </row>
    <row r="1172" spans="7:8" ht="12.75">
      <c r="G1172" s="118"/>
      <c r="H1172" s="118"/>
    </row>
    <row r="1173" spans="7:8" ht="12.75">
      <c r="G1173" s="118"/>
      <c r="H1173" s="118"/>
    </row>
    <row r="1174" spans="7:8" ht="12.75">
      <c r="G1174" s="118"/>
      <c r="H1174" s="118"/>
    </row>
    <row r="1175" spans="7:8" ht="12.75">
      <c r="G1175" s="118"/>
      <c r="H1175" s="118"/>
    </row>
    <row r="1176" spans="7:8" ht="12.75">
      <c r="G1176" s="118"/>
      <c r="H1176" s="118"/>
    </row>
    <row r="1177" spans="7:8" ht="12.75">
      <c r="G1177" s="118"/>
      <c r="H1177" s="118"/>
    </row>
    <row r="1178" spans="7:8" ht="12.75">
      <c r="G1178" s="118"/>
      <c r="H1178" s="118"/>
    </row>
    <row r="1179" spans="7:8" ht="12.75">
      <c r="G1179" s="118"/>
      <c r="H1179" s="118"/>
    </row>
    <row r="1180" spans="7:8" ht="12.75">
      <c r="G1180" s="118"/>
      <c r="H1180" s="118"/>
    </row>
    <row r="1181" spans="7:8" ht="12.75">
      <c r="G1181" s="118"/>
      <c r="H1181" s="118"/>
    </row>
    <row r="1182" spans="7:8" ht="12.75">
      <c r="G1182" s="118"/>
      <c r="H1182" s="118"/>
    </row>
    <row r="1183" spans="7:8" ht="12.75">
      <c r="G1183" s="118"/>
      <c r="H1183" s="118"/>
    </row>
    <row r="1184" spans="7:8" ht="12.75">
      <c r="G1184" s="118"/>
      <c r="H1184" s="118"/>
    </row>
    <row r="1185" spans="7:8" ht="12.75">
      <c r="G1185" s="118"/>
      <c r="H1185" s="118"/>
    </row>
    <row r="1186" spans="7:8" ht="12.75">
      <c r="G1186" s="118"/>
      <c r="H1186" s="118"/>
    </row>
    <row r="1187" spans="7:8" ht="12.75">
      <c r="G1187" s="118"/>
      <c r="H1187" s="118"/>
    </row>
    <row r="1188" spans="7:8" ht="12.75">
      <c r="G1188" s="118"/>
      <c r="H1188" s="118"/>
    </row>
    <row r="1189" spans="7:8" ht="12.75">
      <c r="G1189" s="118"/>
      <c r="H1189" s="118"/>
    </row>
    <row r="1190" spans="7:8" ht="12.75">
      <c r="G1190" s="118"/>
      <c r="H1190" s="118"/>
    </row>
    <row r="1191" spans="7:8" ht="12.75">
      <c r="G1191" s="118"/>
      <c r="H1191" s="118"/>
    </row>
    <row r="1192" spans="7:8" ht="12.75">
      <c r="G1192" s="118"/>
      <c r="H1192" s="118"/>
    </row>
    <row r="1193" spans="7:8" ht="12.75">
      <c r="G1193" s="118"/>
      <c r="H1193" s="118"/>
    </row>
    <row r="1194" spans="7:8" ht="12.75">
      <c r="G1194" s="118"/>
      <c r="H1194" s="118"/>
    </row>
    <row r="1195" spans="7:8" ht="12.75">
      <c r="G1195" s="118"/>
      <c r="H1195" s="118"/>
    </row>
    <row r="1196" spans="7:8" ht="12.75">
      <c r="G1196" s="118"/>
      <c r="H1196" s="118"/>
    </row>
    <row r="1197" spans="7:8" ht="12.75">
      <c r="G1197" s="118"/>
      <c r="H1197" s="118"/>
    </row>
    <row r="1198" spans="7:8" ht="12.75">
      <c r="G1198" s="118"/>
      <c r="H1198" s="118"/>
    </row>
    <row r="1199" spans="7:8" ht="12.75">
      <c r="G1199" s="118"/>
      <c r="H1199" s="118"/>
    </row>
    <row r="1200" spans="7:8" ht="12.75">
      <c r="G1200" s="118"/>
      <c r="H1200" s="118"/>
    </row>
    <row r="1201" spans="7:8" ht="12.75">
      <c r="G1201" s="118"/>
      <c r="H1201" s="118"/>
    </row>
    <row r="1202" spans="7:8" ht="12.75">
      <c r="G1202" s="118"/>
      <c r="H1202" s="118"/>
    </row>
    <row r="1203" spans="7:8" ht="12.75">
      <c r="G1203" s="118"/>
      <c r="H1203" s="118"/>
    </row>
    <row r="1204" spans="7:8" ht="12.75">
      <c r="G1204" s="118"/>
      <c r="H1204" s="118"/>
    </row>
    <row r="1205" spans="7:8" ht="12.75">
      <c r="G1205" s="118"/>
      <c r="H1205" s="118"/>
    </row>
    <row r="1206" spans="7:8" ht="12.75">
      <c r="G1206" s="118"/>
      <c r="H1206" s="118"/>
    </row>
    <row r="1207" spans="7:8" ht="12.75">
      <c r="G1207" s="118"/>
      <c r="H1207" s="118"/>
    </row>
    <row r="1208" spans="7:8" ht="12.75">
      <c r="G1208" s="118"/>
      <c r="H1208" s="118"/>
    </row>
    <row r="1209" spans="7:8" ht="12.75">
      <c r="G1209" s="118"/>
      <c r="H1209" s="118"/>
    </row>
    <row r="1210" spans="7:8" ht="12.75">
      <c r="G1210" s="118"/>
      <c r="H1210" s="118"/>
    </row>
    <row r="1211" spans="7:8" ht="12.75">
      <c r="G1211" s="118"/>
      <c r="H1211" s="118"/>
    </row>
    <row r="1212" spans="7:8" ht="12.75">
      <c r="G1212" s="118"/>
      <c r="H1212" s="118"/>
    </row>
    <row r="1213" spans="7:8" ht="12.75">
      <c r="G1213" s="118"/>
      <c r="H1213" s="118"/>
    </row>
    <row r="1214" spans="7:8" ht="12.75">
      <c r="G1214" s="118"/>
      <c r="H1214" s="118"/>
    </row>
    <row r="1215" spans="7:8" ht="12.75">
      <c r="G1215" s="118"/>
      <c r="H1215" s="118"/>
    </row>
    <row r="1216" spans="7:8" ht="12.75">
      <c r="G1216" s="118"/>
      <c r="H1216" s="118"/>
    </row>
    <row r="1217" spans="7:8" ht="12.75">
      <c r="G1217" s="118"/>
      <c r="H1217" s="118"/>
    </row>
    <row r="1218" spans="7:8" ht="12.75">
      <c r="G1218" s="118"/>
      <c r="H1218" s="118"/>
    </row>
    <row r="1219" spans="7:8" ht="12.75">
      <c r="G1219" s="118"/>
      <c r="H1219" s="118"/>
    </row>
    <row r="1220" spans="7:8" ht="12.75">
      <c r="G1220" s="118"/>
      <c r="H1220" s="118"/>
    </row>
    <row r="1221" spans="7:8" ht="12.75">
      <c r="G1221" s="118"/>
      <c r="H1221" s="118"/>
    </row>
    <row r="1222" spans="7:8" ht="12.75">
      <c r="G1222" s="118"/>
      <c r="H1222" s="118"/>
    </row>
    <row r="1223" spans="7:8" ht="12.75">
      <c r="G1223" s="118"/>
      <c r="H1223" s="118"/>
    </row>
    <row r="1224" spans="7:8" ht="12.75">
      <c r="G1224" s="118"/>
      <c r="H1224" s="118"/>
    </row>
    <row r="1225" spans="7:8" ht="12.75">
      <c r="G1225" s="118"/>
      <c r="H1225" s="118"/>
    </row>
    <row r="1226" spans="7:8" ht="12.75">
      <c r="G1226" s="118"/>
      <c r="H1226" s="118"/>
    </row>
    <row r="1227" spans="7:8" ht="12.75">
      <c r="G1227" s="118"/>
      <c r="H1227" s="118"/>
    </row>
    <row r="1228" spans="7:8" ht="12.75">
      <c r="G1228" s="118"/>
      <c r="H1228" s="118"/>
    </row>
    <row r="1229" spans="7:8" ht="12.75">
      <c r="G1229" s="118"/>
      <c r="H1229" s="118"/>
    </row>
    <row r="1230" spans="7:8" ht="12.75">
      <c r="G1230" s="118"/>
      <c r="H1230" s="118"/>
    </row>
    <row r="1231" spans="7:8" ht="12.75">
      <c r="G1231" s="118"/>
      <c r="H1231" s="118"/>
    </row>
    <row r="1232" spans="7:8" ht="12.75">
      <c r="G1232" s="118"/>
      <c r="H1232" s="118"/>
    </row>
    <row r="1233" spans="7:8" ht="12.75">
      <c r="G1233" s="118"/>
      <c r="H1233" s="118"/>
    </row>
    <row r="1234" spans="7:8" ht="12.75">
      <c r="G1234" s="118"/>
      <c r="H1234" s="118"/>
    </row>
    <row r="1235" spans="7:8" ht="12.75">
      <c r="G1235" s="118"/>
      <c r="H1235" s="118"/>
    </row>
    <row r="1236" spans="7:8" ht="12.75">
      <c r="G1236" s="118"/>
      <c r="H1236" s="118"/>
    </row>
    <row r="1237" spans="7:8" ht="12.75">
      <c r="G1237" s="118"/>
      <c r="H1237" s="118"/>
    </row>
    <row r="1238" spans="7:8" ht="12.75">
      <c r="G1238" s="118"/>
      <c r="H1238" s="118"/>
    </row>
    <row r="1239" spans="7:8" ht="12.75">
      <c r="G1239" s="118"/>
      <c r="H1239" s="118"/>
    </row>
    <row r="1240" spans="7:8" ht="12.75">
      <c r="G1240" s="118"/>
      <c r="H1240" s="118"/>
    </row>
    <row r="1241" spans="7:8" ht="12.75">
      <c r="G1241" s="118"/>
      <c r="H1241" s="118"/>
    </row>
    <row r="1242" spans="7:8" ht="12.75">
      <c r="G1242" s="118"/>
      <c r="H1242" s="118"/>
    </row>
    <row r="1243" spans="7:8" ht="12.75">
      <c r="G1243" s="118"/>
      <c r="H1243" s="118"/>
    </row>
    <row r="1244" spans="7:8" ht="12.75">
      <c r="G1244" s="118"/>
      <c r="H1244" s="118"/>
    </row>
    <row r="1245" spans="7:8" ht="12.75">
      <c r="G1245" s="118"/>
      <c r="H1245" s="118"/>
    </row>
    <row r="1246" spans="7:8" ht="12.75">
      <c r="G1246" s="118"/>
      <c r="H1246" s="118"/>
    </row>
    <row r="1247" spans="7:8" ht="12.75">
      <c r="G1247" s="118"/>
      <c r="H1247" s="118"/>
    </row>
    <row r="1248" spans="7:8" ht="12.75">
      <c r="G1248" s="118"/>
      <c r="H1248" s="118"/>
    </row>
    <row r="1249" spans="7:8" ht="12.75">
      <c r="G1249" s="118"/>
      <c r="H1249" s="118"/>
    </row>
    <row r="1250" spans="7:8" ht="12.75">
      <c r="G1250" s="118"/>
      <c r="H1250" s="118"/>
    </row>
    <row r="1251" spans="7:8" ht="12.75">
      <c r="G1251" s="118"/>
      <c r="H1251" s="118"/>
    </row>
    <row r="1252" spans="7:8" ht="12.75">
      <c r="G1252" s="118"/>
      <c r="H1252" s="118"/>
    </row>
    <row r="1253" spans="7:8" ht="12.75">
      <c r="G1253" s="118"/>
      <c r="H1253" s="118"/>
    </row>
    <row r="1254" spans="7:8" ht="12.75">
      <c r="G1254" s="118"/>
      <c r="H1254" s="118"/>
    </row>
    <row r="1255" spans="7:8" ht="12.75">
      <c r="G1255" s="118"/>
      <c r="H1255" s="118"/>
    </row>
    <row r="1256" spans="7:8" ht="12.75">
      <c r="G1256" s="118"/>
      <c r="H1256" s="118"/>
    </row>
    <row r="1257" spans="7:8" ht="12.75">
      <c r="G1257" s="118"/>
      <c r="H1257" s="118"/>
    </row>
    <row r="1258" spans="7:8" ht="12.75">
      <c r="G1258" s="118"/>
      <c r="H1258" s="118"/>
    </row>
    <row r="1259" spans="7:8" ht="12.75">
      <c r="G1259" s="118"/>
      <c r="H1259" s="118"/>
    </row>
    <row r="1260" spans="7:8" ht="12.75">
      <c r="G1260" s="118"/>
      <c r="H1260" s="118"/>
    </row>
    <row r="1261" spans="7:8" ht="12.75">
      <c r="G1261" s="118"/>
      <c r="H1261" s="118"/>
    </row>
    <row r="1262" spans="7:8" ht="12.75">
      <c r="G1262" s="118"/>
      <c r="H1262" s="118"/>
    </row>
    <row r="1263" spans="7:8" ht="12.75">
      <c r="G1263" s="118"/>
      <c r="H1263" s="118"/>
    </row>
    <row r="1264" spans="7:8" ht="12.75">
      <c r="G1264" s="118"/>
      <c r="H1264" s="118"/>
    </row>
    <row r="1265" spans="7:8" ht="12.75">
      <c r="G1265" s="118"/>
      <c r="H1265" s="118"/>
    </row>
    <row r="1266" spans="7:8" ht="12.75">
      <c r="G1266" s="118"/>
      <c r="H1266" s="118"/>
    </row>
    <row r="1267" spans="7:8" ht="12.75">
      <c r="G1267" s="118"/>
      <c r="H1267" s="118"/>
    </row>
    <row r="1268" spans="7:8" ht="12.75">
      <c r="G1268" s="118"/>
      <c r="H1268" s="118"/>
    </row>
    <row r="1269" spans="7:8" ht="12.75">
      <c r="G1269" s="118"/>
      <c r="H1269" s="118"/>
    </row>
    <row r="1270" spans="7:8" ht="12.75">
      <c r="G1270" s="118"/>
      <c r="H1270" s="118"/>
    </row>
    <row r="1271" spans="7:8" ht="12.75">
      <c r="G1271" s="118"/>
      <c r="H1271" s="118"/>
    </row>
    <row r="1272" spans="7:8" ht="12.75">
      <c r="G1272" s="118"/>
      <c r="H1272" s="118"/>
    </row>
    <row r="1273" spans="7:8" ht="12.75">
      <c r="G1273" s="118"/>
      <c r="H1273" s="118"/>
    </row>
    <row r="1274" spans="7:8" ht="12.75">
      <c r="G1274" s="118"/>
      <c r="H1274" s="118"/>
    </row>
    <row r="1275" spans="7:8" ht="12.75">
      <c r="G1275" s="118"/>
      <c r="H1275" s="118"/>
    </row>
    <row r="1276" spans="7:8" ht="12.75">
      <c r="G1276" s="118"/>
      <c r="H1276" s="118"/>
    </row>
    <row r="1277" spans="7:8" ht="12.75">
      <c r="G1277" s="118"/>
      <c r="H1277" s="118"/>
    </row>
    <row r="1278" spans="7:8" ht="12.75">
      <c r="G1278" s="118"/>
      <c r="H1278" s="118"/>
    </row>
    <row r="1279" spans="7:8" ht="12.75">
      <c r="G1279" s="118"/>
      <c r="H1279" s="118"/>
    </row>
    <row r="1280" spans="7:8" ht="12.75">
      <c r="G1280" s="118"/>
      <c r="H1280" s="118"/>
    </row>
    <row r="1281" spans="7:8" ht="12.75">
      <c r="G1281" s="118"/>
      <c r="H1281" s="118"/>
    </row>
    <row r="1282" spans="7:8" ht="12.75">
      <c r="G1282" s="118"/>
      <c r="H1282" s="118"/>
    </row>
    <row r="1283" spans="7:8" ht="12.75">
      <c r="G1283" s="118"/>
      <c r="H1283" s="118"/>
    </row>
    <row r="1284" spans="7:8" ht="12.75">
      <c r="G1284" s="118"/>
      <c r="H1284" s="118"/>
    </row>
    <row r="1285" spans="7:8" ht="12.75">
      <c r="G1285" s="118"/>
      <c r="H1285" s="118"/>
    </row>
    <row r="1286" spans="7:8" ht="12.75">
      <c r="G1286" s="118"/>
      <c r="H1286" s="118"/>
    </row>
    <row r="1287" spans="7:8" ht="12.75">
      <c r="G1287" s="118"/>
      <c r="H1287" s="118"/>
    </row>
    <row r="1288" spans="7:8" ht="12.75">
      <c r="G1288" s="118"/>
      <c r="H1288" s="118"/>
    </row>
    <row r="1289" spans="7:8" ht="12.75">
      <c r="G1289" s="118"/>
      <c r="H1289" s="118"/>
    </row>
    <row r="1290" spans="7:8" ht="12.75">
      <c r="G1290" s="118"/>
      <c r="H1290" s="118"/>
    </row>
    <row r="1291" spans="7:8" ht="12.75">
      <c r="G1291" s="118"/>
      <c r="H1291" s="118"/>
    </row>
    <row r="1292" spans="7:8" ht="12.75">
      <c r="G1292" s="118"/>
      <c r="H1292" s="118"/>
    </row>
    <row r="1293" spans="7:8" ht="12.75">
      <c r="G1293" s="118"/>
      <c r="H1293" s="118"/>
    </row>
    <row r="1294" spans="7:8" ht="12.75">
      <c r="G1294" s="118"/>
      <c r="H1294" s="118"/>
    </row>
    <row r="1295" spans="7:8" ht="12.75">
      <c r="G1295" s="118"/>
      <c r="H1295" s="118"/>
    </row>
    <row r="1296" spans="7:8" ht="12.75">
      <c r="G1296" s="118"/>
      <c r="H1296" s="118"/>
    </row>
    <row r="1297" spans="7:8" ht="12.75">
      <c r="G1297" s="118"/>
      <c r="H1297" s="118"/>
    </row>
    <row r="1298" spans="7:8" ht="12.75">
      <c r="G1298" s="118"/>
      <c r="H1298" s="118"/>
    </row>
    <row r="1299" spans="7:8" ht="12.75">
      <c r="G1299" s="118"/>
      <c r="H1299" s="118"/>
    </row>
    <row r="1300" spans="7:8" ht="12.75">
      <c r="G1300" s="118"/>
      <c r="H1300" s="118"/>
    </row>
    <row r="1301" spans="7:8" ht="12.75">
      <c r="G1301" s="118"/>
      <c r="H1301" s="118"/>
    </row>
    <row r="1302" spans="7:8" ht="12.75">
      <c r="G1302" s="118"/>
      <c r="H1302" s="118"/>
    </row>
    <row r="1303" spans="7:8" ht="12.75">
      <c r="G1303" s="118"/>
      <c r="H1303" s="118"/>
    </row>
    <row r="1304" spans="7:8" ht="12.75">
      <c r="G1304" s="118"/>
      <c r="H1304" s="118"/>
    </row>
    <row r="1305" spans="7:8" ht="12.75">
      <c r="G1305" s="118"/>
      <c r="H1305" s="118"/>
    </row>
    <row r="1306" spans="7:8" ht="12.75">
      <c r="G1306" s="118"/>
      <c r="H1306" s="118"/>
    </row>
    <row r="1307" spans="7:8" ht="12.75">
      <c r="G1307" s="118"/>
      <c r="H1307" s="118"/>
    </row>
    <row r="1308" spans="7:8" ht="12.75">
      <c r="G1308" s="118"/>
      <c r="H1308" s="118"/>
    </row>
    <row r="1309" spans="7:8" ht="12.75">
      <c r="G1309" s="118"/>
      <c r="H1309" s="118"/>
    </row>
    <row r="1310" spans="7:8" ht="12.75">
      <c r="G1310" s="118"/>
      <c r="H1310" s="118"/>
    </row>
    <row r="1311" spans="7:8" ht="12.75">
      <c r="G1311" s="118"/>
      <c r="H1311" s="118"/>
    </row>
    <row r="1312" spans="7:8" ht="12.75">
      <c r="G1312" s="118"/>
      <c r="H1312" s="118"/>
    </row>
    <row r="1313" spans="7:8" ht="12.75">
      <c r="G1313" s="118"/>
      <c r="H1313" s="118"/>
    </row>
    <row r="1314" spans="7:8" ht="12.75">
      <c r="G1314" s="118"/>
      <c r="H1314" s="118"/>
    </row>
    <row r="1315" spans="7:8" ht="12.75">
      <c r="G1315" s="118"/>
      <c r="H1315" s="118"/>
    </row>
    <row r="1316" spans="7:8" ht="12.75">
      <c r="G1316" s="118"/>
      <c r="H1316" s="118"/>
    </row>
    <row r="1317" spans="7:8" ht="12.75">
      <c r="G1317" s="118"/>
      <c r="H1317" s="118"/>
    </row>
    <row r="1318" spans="7:8" ht="12.75">
      <c r="G1318" s="118"/>
      <c r="H1318" s="118"/>
    </row>
    <row r="1319" spans="7:8" ht="12.75">
      <c r="G1319" s="118"/>
      <c r="H1319" s="118"/>
    </row>
    <row r="1320" spans="7:8" ht="12.75">
      <c r="G1320" s="118"/>
      <c r="H1320" s="118"/>
    </row>
    <row r="1321" spans="7:8" ht="12.75">
      <c r="G1321" s="118"/>
      <c r="H1321" s="118"/>
    </row>
    <row r="1322" spans="7:8" ht="12.75">
      <c r="G1322" s="118"/>
      <c r="H1322" s="118"/>
    </row>
    <row r="1323" spans="7:8" ht="12.75">
      <c r="G1323" s="118"/>
      <c r="H1323" s="118"/>
    </row>
    <row r="1324" spans="7:8" ht="12.75">
      <c r="G1324" s="118"/>
      <c r="H1324" s="118"/>
    </row>
    <row r="1325" spans="7:8" ht="12.75">
      <c r="G1325" s="118"/>
      <c r="H1325" s="118"/>
    </row>
    <row r="1326" spans="7:8" ht="12.75">
      <c r="G1326" s="118"/>
      <c r="H1326" s="118"/>
    </row>
    <row r="1327" spans="7:8" ht="12.75">
      <c r="G1327" s="118"/>
      <c r="H1327" s="118"/>
    </row>
    <row r="1328" spans="7:8" ht="12.75">
      <c r="G1328" s="118"/>
      <c r="H1328" s="118"/>
    </row>
    <row r="1329" spans="7:8" ht="12.75">
      <c r="G1329" s="118"/>
      <c r="H1329" s="118"/>
    </row>
    <row r="1330" spans="7:8" ht="12.75">
      <c r="G1330" s="118"/>
      <c r="H1330" s="118"/>
    </row>
    <row r="1331" spans="7:8" ht="12.75">
      <c r="G1331" s="118"/>
      <c r="H1331" s="118"/>
    </row>
    <row r="1332" spans="7:8" ht="12.75">
      <c r="G1332" s="118"/>
      <c r="H1332" s="118"/>
    </row>
    <row r="1333" spans="7:8" ht="12.75">
      <c r="G1333" s="118"/>
      <c r="H1333" s="118"/>
    </row>
    <row r="1334" spans="7:8" ht="12.75">
      <c r="G1334" s="118"/>
      <c r="H1334" s="118"/>
    </row>
    <row r="1335" spans="7:8" ht="12.75">
      <c r="G1335" s="118"/>
      <c r="H1335" s="118"/>
    </row>
    <row r="1336" spans="7:8" ht="12.75">
      <c r="G1336" s="118"/>
      <c r="H1336" s="118"/>
    </row>
    <row r="1337" spans="7:8" ht="12.75">
      <c r="G1337" s="118"/>
      <c r="H1337" s="118"/>
    </row>
    <row r="1338" spans="7:8" ht="12.75">
      <c r="G1338" s="118"/>
      <c r="H1338" s="118"/>
    </row>
    <row r="1339" spans="7:8" ht="12.75">
      <c r="G1339" s="118"/>
      <c r="H1339" s="118"/>
    </row>
    <row r="1340" spans="7:8" ht="12.75">
      <c r="G1340" s="118"/>
      <c r="H1340" s="118"/>
    </row>
    <row r="1341" spans="7:8" ht="12.75">
      <c r="G1341" s="118"/>
      <c r="H1341" s="118"/>
    </row>
    <row r="1342" spans="7:8" ht="12.75">
      <c r="G1342" s="118"/>
      <c r="H1342" s="118"/>
    </row>
    <row r="1343" spans="7:8" ht="12.75">
      <c r="G1343" s="118"/>
      <c r="H1343" s="118"/>
    </row>
    <row r="1344" spans="7:8" ht="12.75">
      <c r="G1344" s="118"/>
      <c r="H1344" s="118"/>
    </row>
    <row r="1345" spans="7:8" ht="12.75">
      <c r="G1345" s="118"/>
      <c r="H1345" s="118"/>
    </row>
    <row r="1346" spans="7:8" ht="12.75">
      <c r="G1346" s="118"/>
      <c r="H1346" s="118"/>
    </row>
    <row r="1347" spans="7:8" ht="12.75">
      <c r="G1347" s="118"/>
      <c r="H1347" s="118"/>
    </row>
    <row r="1348" spans="7:8" ht="12.75">
      <c r="G1348" s="118"/>
      <c r="H1348" s="118"/>
    </row>
    <row r="1349" spans="7:8" ht="12.75">
      <c r="G1349" s="118"/>
      <c r="H1349" s="118"/>
    </row>
    <row r="1350" spans="7:8" ht="12.75">
      <c r="G1350" s="118"/>
      <c r="H1350" s="118"/>
    </row>
    <row r="1351" spans="7:8" ht="12.75">
      <c r="G1351" s="118"/>
      <c r="H1351" s="118"/>
    </row>
    <row r="1352" spans="7:8" ht="12.75">
      <c r="G1352" s="118"/>
      <c r="H1352" s="118"/>
    </row>
    <row r="1353" spans="7:8" ht="12.75">
      <c r="G1353" s="118"/>
      <c r="H1353" s="118"/>
    </row>
    <row r="1354" spans="7:8" ht="12.75">
      <c r="G1354" s="118"/>
      <c r="H1354" s="118"/>
    </row>
    <row r="1355" spans="7:8" ht="12.75">
      <c r="G1355" s="118"/>
      <c r="H1355" s="118"/>
    </row>
    <row r="1356" spans="7:8" ht="12.75">
      <c r="G1356" s="118"/>
      <c r="H1356" s="118"/>
    </row>
    <row r="1357" spans="7:8" ht="12.75">
      <c r="G1357" s="118"/>
      <c r="H1357" s="118"/>
    </row>
    <row r="1358" spans="7:8" ht="12.75">
      <c r="G1358" s="118"/>
      <c r="H1358" s="118"/>
    </row>
    <row r="1359" spans="7:8" ht="12.75">
      <c r="G1359" s="118"/>
      <c r="H1359" s="118"/>
    </row>
    <row r="1360" spans="7:8" ht="12.75">
      <c r="G1360" s="118"/>
      <c r="H1360" s="118"/>
    </row>
    <row r="1361" spans="7:8" ht="12.75">
      <c r="G1361" s="118"/>
      <c r="H1361" s="118"/>
    </row>
    <row r="1362" spans="7:8" ht="12.75">
      <c r="G1362" s="118"/>
      <c r="H1362" s="118"/>
    </row>
    <row r="1363" spans="7:8" ht="12.75">
      <c r="G1363" s="118"/>
      <c r="H1363" s="118"/>
    </row>
    <row r="1364" spans="7:8" ht="12.75">
      <c r="G1364" s="118"/>
      <c r="H1364" s="118"/>
    </row>
    <row r="1365" spans="7:8" ht="12.75">
      <c r="G1365" s="118"/>
      <c r="H1365" s="118"/>
    </row>
    <row r="1366" spans="7:8" ht="12.75">
      <c r="G1366" s="118"/>
      <c r="H1366" s="118"/>
    </row>
    <row r="1367" spans="7:8" ht="12.75">
      <c r="G1367" s="118"/>
      <c r="H1367" s="118"/>
    </row>
    <row r="1368" spans="7:8" ht="12.75">
      <c r="G1368" s="118"/>
      <c r="H1368" s="118"/>
    </row>
    <row r="1369" spans="7:8" ht="12.75">
      <c r="G1369" s="118"/>
      <c r="H1369" s="118"/>
    </row>
    <row r="1370" spans="7:8" ht="12.75">
      <c r="G1370" s="118"/>
      <c r="H1370" s="118"/>
    </row>
    <row r="1371" spans="7:8" ht="12.75">
      <c r="G1371" s="118"/>
      <c r="H1371" s="118"/>
    </row>
    <row r="1372" spans="7:8" ht="12.75">
      <c r="G1372" s="118"/>
      <c r="H1372" s="118"/>
    </row>
    <row r="1373" spans="7:8" ht="12.75">
      <c r="G1373" s="118"/>
      <c r="H1373" s="118"/>
    </row>
    <row r="1374" spans="7:8" ht="12.75">
      <c r="G1374" s="118"/>
      <c r="H1374" s="118"/>
    </row>
    <row r="1375" spans="7:8" ht="12.75">
      <c r="G1375" s="118"/>
      <c r="H1375" s="118"/>
    </row>
    <row r="1376" spans="7:8" ht="12.75">
      <c r="G1376" s="118"/>
      <c r="H1376" s="118"/>
    </row>
    <row r="1377" spans="7:8" ht="12.75">
      <c r="G1377" s="118"/>
      <c r="H1377" s="118"/>
    </row>
    <row r="1378" spans="7:8" ht="12.75">
      <c r="G1378" s="118"/>
      <c r="H1378" s="118"/>
    </row>
    <row r="1379" spans="7:8" ht="12.75">
      <c r="G1379" s="118"/>
      <c r="H1379" s="118"/>
    </row>
    <row r="1380" spans="7:8" ht="12.75">
      <c r="G1380" s="118"/>
      <c r="H1380" s="118"/>
    </row>
    <row r="1381" spans="7:8" ht="12.75">
      <c r="G1381" s="118"/>
      <c r="H1381" s="118"/>
    </row>
    <row r="1382" spans="7:8" ht="12.75">
      <c r="G1382" s="118"/>
      <c r="H1382" s="118"/>
    </row>
    <row r="1383" spans="7:8" ht="12.75">
      <c r="G1383" s="118"/>
      <c r="H1383" s="118"/>
    </row>
    <row r="1384" spans="7:8" ht="12.75">
      <c r="G1384" s="118"/>
      <c r="H1384" s="118"/>
    </row>
    <row r="1385" spans="7:8" ht="12.75">
      <c r="G1385" s="118"/>
      <c r="H1385" s="118"/>
    </row>
    <row r="1386" spans="7:8" ht="12.75">
      <c r="G1386" s="118"/>
      <c r="H1386" s="118"/>
    </row>
    <row r="1387" spans="7:8" ht="12.75">
      <c r="G1387" s="118"/>
      <c r="H1387" s="118"/>
    </row>
    <row r="1388" spans="7:8" ht="12.75">
      <c r="G1388" s="118"/>
      <c r="H1388" s="118"/>
    </row>
    <row r="1389" spans="7:8" ht="12.75">
      <c r="G1389" s="118"/>
      <c r="H1389" s="118"/>
    </row>
    <row r="1390" spans="7:8" ht="12.75">
      <c r="G1390" s="118"/>
      <c r="H1390" s="118"/>
    </row>
    <row r="1391" spans="7:8" ht="12.75">
      <c r="G1391" s="118"/>
      <c r="H1391" s="118"/>
    </row>
    <row r="1392" spans="7:8" ht="12.75">
      <c r="G1392" s="118"/>
      <c r="H1392" s="118"/>
    </row>
    <row r="1393" spans="7:8" ht="12.75">
      <c r="G1393" s="118"/>
      <c r="H1393" s="118"/>
    </row>
    <row r="1394" spans="7:8" ht="12.75">
      <c r="G1394" s="118"/>
      <c r="H1394" s="118"/>
    </row>
    <row r="1395" spans="7:8" ht="12.75">
      <c r="G1395" s="118"/>
      <c r="H1395" s="118"/>
    </row>
    <row r="1396" spans="7:8" ht="12.75">
      <c r="G1396" s="118"/>
      <c r="H1396" s="118"/>
    </row>
    <row r="1397" spans="7:8" ht="12.75">
      <c r="G1397" s="118"/>
      <c r="H1397" s="118"/>
    </row>
    <row r="1398" spans="7:8" ht="12.75">
      <c r="G1398" s="118"/>
      <c r="H1398" s="118"/>
    </row>
    <row r="1399" spans="7:8" ht="12.75">
      <c r="G1399" s="118"/>
      <c r="H1399" s="118"/>
    </row>
    <row r="1400" spans="7:8" ht="12.75">
      <c r="G1400" s="118"/>
      <c r="H1400" s="118"/>
    </row>
    <row r="1401" spans="7:8" ht="12.75">
      <c r="G1401" s="118"/>
      <c r="H1401" s="118"/>
    </row>
    <row r="1402" spans="7:8" ht="12.75">
      <c r="G1402" s="118"/>
      <c r="H1402" s="118"/>
    </row>
    <row r="1403" spans="7:8" ht="12.75">
      <c r="G1403" s="118"/>
      <c r="H1403" s="118"/>
    </row>
    <row r="1404" spans="7:8" ht="12.75">
      <c r="G1404" s="118"/>
      <c r="H1404" s="118"/>
    </row>
    <row r="1405" spans="7:8" ht="12.75">
      <c r="G1405" s="118"/>
      <c r="H1405" s="118"/>
    </row>
    <row r="1406" spans="7:8" ht="12.75">
      <c r="G1406" s="118"/>
      <c r="H1406" s="118"/>
    </row>
    <row r="1407" spans="7:8" ht="12.75">
      <c r="G1407" s="118"/>
      <c r="H1407" s="118"/>
    </row>
    <row r="1408" spans="7:8" ht="12.75">
      <c r="G1408" s="118"/>
      <c r="H1408" s="118"/>
    </row>
    <row r="1409" spans="7:8" ht="12.75">
      <c r="G1409" s="118"/>
      <c r="H1409" s="118"/>
    </row>
    <row r="1410" spans="7:8" ht="12.75">
      <c r="G1410" s="118"/>
      <c r="H1410" s="118"/>
    </row>
    <row r="1411" spans="7:8" ht="12.75">
      <c r="G1411" s="118"/>
      <c r="H1411" s="118"/>
    </row>
    <row r="1412" spans="7:8" ht="12.75">
      <c r="G1412" s="118"/>
      <c r="H1412" s="118"/>
    </row>
    <row r="1413" spans="7:8" ht="12.75">
      <c r="G1413" s="118"/>
      <c r="H1413" s="118"/>
    </row>
    <row r="1414" spans="7:8" ht="12.75">
      <c r="G1414" s="118"/>
      <c r="H1414" s="118"/>
    </row>
    <row r="1415" spans="7:8" ht="12.75">
      <c r="G1415" s="118"/>
      <c r="H1415" s="118"/>
    </row>
    <row r="1416" spans="7:8" ht="12.75">
      <c r="G1416" s="118"/>
      <c r="H1416" s="118"/>
    </row>
    <row r="1417" spans="7:8" ht="12.75">
      <c r="G1417" s="118"/>
      <c r="H1417" s="118"/>
    </row>
    <row r="1418" spans="7:8" ht="12.75">
      <c r="G1418" s="118"/>
      <c r="H1418" s="118"/>
    </row>
    <row r="1419" spans="7:8" ht="12.75">
      <c r="G1419" s="118"/>
      <c r="H1419" s="118"/>
    </row>
    <row r="1420" spans="7:8" ht="12.75">
      <c r="G1420" s="118"/>
      <c r="H1420" s="118"/>
    </row>
    <row r="1421" spans="7:8" ht="12.75">
      <c r="G1421" s="118"/>
      <c r="H1421" s="118"/>
    </row>
    <row r="1422" spans="7:8" ht="12.75">
      <c r="G1422" s="118"/>
      <c r="H1422" s="118"/>
    </row>
    <row r="1423" spans="7:8" ht="12.75">
      <c r="G1423" s="118"/>
      <c r="H1423" s="118"/>
    </row>
    <row r="1424" spans="7:8" ht="12.75">
      <c r="G1424" s="118"/>
      <c r="H1424" s="118"/>
    </row>
    <row r="1425" spans="7:8" ht="12.75">
      <c r="G1425" s="118"/>
      <c r="H1425" s="118"/>
    </row>
    <row r="1426" spans="7:8" ht="12.75">
      <c r="G1426" s="118"/>
      <c r="H1426" s="118"/>
    </row>
    <row r="1427" spans="7:8" ht="12.75">
      <c r="G1427" s="118"/>
      <c r="H1427" s="118"/>
    </row>
    <row r="1428" spans="7:8" ht="12.75">
      <c r="G1428" s="118"/>
      <c r="H1428" s="118"/>
    </row>
    <row r="1429" spans="7:8" ht="12.75">
      <c r="G1429" s="118"/>
      <c r="H1429" s="118"/>
    </row>
    <row r="1430" spans="7:8" ht="12.75">
      <c r="G1430" s="118"/>
      <c r="H1430" s="118"/>
    </row>
    <row r="1431" spans="7:8" ht="12.75">
      <c r="G1431" s="118"/>
      <c r="H1431" s="118"/>
    </row>
    <row r="1432" spans="7:8" ht="12.75">
      <c r="G1432" s="118"/>
      <c r="H1432" s="118"/>
    </row>
    <row r="1433" spans="7:8" ht="12.75">
      <c r="G1433" s="118"/>
      <c r="H1433" s="118"/>
    </row>
    <row r="1434" spans="7:8" ht="12.75">
      <c r="G1434" s="118"/>
      <c r="H1434" s="118"/>
    </row>
    <row r="1435" spans="7:8" ht="12.75">
      <c r="G1435" s="118"/>
      <c r="H1435" s="118"/>
    </row>
    <row r="1436" spans="7:8" ht="12.75">
      <c r="G1436" s="118"/>
      <c r="H1436" s="118"/>
    </row>
    <row r="1437" spans="7:8" ht="12.75">
      <c r="G1437" s="118"/>
      <c r="H1437" s="118"/>
    </row>
    <row r="1438" spans="7:8" ht="12.75">
      <c r="G1438" s="118"/>
      <c r="H1438" s="118"/>
    </row>
    <row r="1439" spans="7:8" ht="12.75">
      <c r="G1439" s="118"/>
      <c r="H1439" s="118"/>
    </row>
    <row r="1440" spans="7:8" ht="12.75">
      <c r="G1440" s="118"/>
      <c r="H1440" s="118"/>
    </row>
    <row r="1441" spans="7:8" ht="12.75">
      <c r="G1441" s="118"/>
      <c r="H1441" s="118"/>
    </row>
    <row r="1442" spans="7:8" ht="12.75">
      <c r="G1442" s="118"/>
      <c r="H1442" s="118"/>
    </row>
    <row r="1443" spans="7:8" ht="12.75">
      <c r="G1443" s="118"/>
      <c r="H1443" s="118"/>
    </row>
    <row r="1444" spans="7:8" ht="12.75">
      <c r="G1444" s="118"/>
      <c r="H1444" s="118"/>
    </row>
    <row r="1445" spans="7:8" ht="12.75">
      <c r="G1445" s="118"/>
      <c r="H1445" s="118"/>
    </row>
    <row r="1446" spans="7:8" ht="12.75">
      <c r="G1446" s="118"/>
      <c r="H1446" s="118"/>
    </row>
    <row r="1447" spans="7:8" ht="12.75">
      <c r="G1447" s="118"/>
      <c r="H1447" s="118"/>
    </row>
    <row r="1448" spans="7:8" ht="12.75">
      <c r="G1448" s="118"/>
      <c r="H1448" s="118"/>
    </row>
    <row r="1449" spans="7:8" ht="12.75">
      <c r="G1449" s="118"/>
      <c r="H1449" s="118"/>
    </row>
    <row r="1450" spans="7:8" ht="12.75">
      <c r="G1450" s="118"/>
      <c r="H1450" s="118"/>
    </row>
    <row r="1451" spans="7:8" ht="12.75">
      <c r="G1451" s="118"/>
      <c r="H1451" s="118"/>
    </row>
    <row r="1452" spans="7:8" ht="12.75">
      <c r="G1452" s="118"/>
      <c r="H1452" s="118"/>
    </row>
    <row r="1453" spans="7:8" ht="12.75">
      <c r="G1453" s="118"/>
      <c r="H1453" s="118"/>
    </row>
    <row r="1454" spans="7:8" ht="12.75">
      <c r="G1454" s="118"/>
      <c r="H1454" s="118"/>
    </row>
    <row r="1455" spans="7:8" ht="12.75">
      <c r="G1455" s="118"/>
      <c r="H1455" s="118"/>
    </row>
    <row r="1456" spans="7:8" ht="12.75">
      <c r="G1456" s="118"/>
      <c r="H1456" s="118"/>
    </row>
    <row r="1457" spans="7:8" ht="12.75">
      <c r="G1457" s="118"/>
      <c r="H1457" s="118"/>
    </row>
    <row r="1458" spans="7:8" ht="12.75">
      <c r="G1458" s="118"/>
      <c r="H1458" s="118"/>
    </row>
    <row r="1459" spans="7:8" ht="12.75">
      <c r="G1459" s="118"/>
      <c r="H1459" s="118"/>
    </row>
    <row r="1460" spans="7:8" ht="12.75">
      <c r="G1460" s="118"/>
      <c r="H1460" s="118"/>
    </row>
    <row r="1461" spans="7:8" ht="12.75">
      <c r="G1461" s="118"/>
      <c r="H1461" s="118"/>
    </row>
    <row r="1462" spans="7:8" ht="12.75">
      <c r="G1462" s="118"/>
      <c r="H1462" s="118"/>
    </row>
    <row r="1463" spans="7:8" ht="12.75">
      <c r="G1463" s="118"/>
      <c r="H1463" s="118"/>
    </row>
    <row r="1464" spans="7:8" ht="12.75">
      <c r="G1464" s="118"/>
      <c r="H1464" s="118"/>
    </row>
    <row r="1465" spans="7:8" ht="12.75">
      <c r="G1465" s="118"/>
      <c r="H1465" s="118"/>
    </row>
    <row r="1466" spans="7:8" ht="12.75">
      <c r="G1466" s="118"/>
      <c r="H1466" s="118"/>
    </row>
    <row r="1467" spans="7:8" ht="12.75">
      <c r="G1467" s="118"/>
      <c r="H1467" s="118"/>
    </row>
    <row r="1468" spans="7:8" ht="12.75">
      <c r="G1468" s="118"/>
      <c r="H1468" s="118"/>
    </row>
    <row r="1469" spans="7:8" ht="12.75">
      <c r="G1469" s="118"/>
      <c r="H1469" s="118"/>
    </row>
    <row r="1470" spans="7:8" ht="12.75">
      <c r="G1470" s="118"/>
      <c r="H1470" s="118"/>
    </row>
    <row r="1471" spans="7:8" ht="12.75">
      <c r="G1471" s="118"/>
      <c r="H1471" s="118"/>
    </row>
    <row r="1472" spans="7:8" ht="12.75">
      <c r="G1472" s="118"/>
      <c r="H1472" s="118"/>
    </row>
    <row r="1473" spans="7:8" ht="12.75">
      <c r="G1473" s="118"/>
      <c r="H1473" s="118"/>
    </row>
    <row r="1474" spans="7:8" ht="12.75">
      <c r="G1474" s="118"/>
      <c r="H1474" s="118"/>
    </row>
    <row r="1475" spans="7:8" ht="12.75">
      <c r="G1475" s="118"/>
      <c r="H1475" s="118"/>
    </row>
    <row r="1476" spans="7:8" ht="12.75">
      <c r="G1476" s="118"/>
      <c r="H1476" s="118"/>
    </row>
    <row r="1477" spans="7:8" ht="12.75">
      <c r="G1477" s="118"/>
      <c r="H1477" s="118"/>
    </row>
    <row r="1478" spans="7:8" ht="12.75">
      <c r="G1478" s="118"/>
      <c r="H1478" s="118"/>
    </row>
    <row r="1479" spans="7:8" ht="12.75">
      <c r="G1479" s="118"/>
      <c r="H1479" s="118"/>
    </row>
    <row r="1480" spans="7:8" ht="12.75">
      <c r="G1480" s="118"/>
      <c r="H1480" s="118"/>
    </row>
    <row r="1481" spans="7:8" ht="12.75">
      <c r="G1481" s="118"/>
      <c r="H1481" s="118"/>
    </row>
    <row r="1482" spans="7:8" ht="12.75">
      <c r="G1482" s="118"/>
      <c r="H1482" s="118"/>
    </row>
    <row r="1483" spans="7:8" ht="12.75">
      <c r="G1483" s="118"/>
      <c r="H1483" s="118"/>
    </row>
    <row r="1484" spans="7:8" ht="12.75">
      <c r="G1484" s="118"/>
      <c r="H1484" s="118"/>
    </row>
    <row r="1485" spans="7:8" ht="12.75">
      <c r="G1485" s="118"/>
      <c r="H1485" s="118"/>
    </row>
    <row r="1486" spans="7:8" ht="12.75">
      <c r="G1486" s="118"/>
      <c r="H1486" s="118"/>
    </row>
    <row r="1487" spans="7:8" ht="12.75">
      <c r="G1487" s="118"/>
      <c r="H1487" s="118"/>
    </row>
    <row r="1488" spans="7:8" ht="12.75">
      <c r="G1488" s="118"/>
      <c r="H1488" s="118"/>
    </row>
    <row r="1489" spans="7:8" ht="12.75">
      <c r="G1489" s="118"/>
      <c r="H1489" s="118"/>
    </row>
    <row r="1490" spans="7:8" ht="12.75">
      <c r="G1490" s="118"/>
      <c r="H1490" s="118"/>
    </row>
    <row r="1491" spans="7:8" ht="12.75">
      <c r="G1491" s="118"/>
      <c r="H1491" s="118"/>
    </row>
    <row r="1492" spans="7:8" ht="12.75">
      <c r="G1492" s="118"/>
      <c r="H1492" s="118"/>
    </row>
    <row r="1493" spans="7:8" ht="12.75">
      <c r="G1493" s="118"/>
      <c r="H1493" s="118"/>
    </row>
    <row r="1494" spans="7:8" ht="12.75">
      <c r="G1494" s="118"/>
      <c r="H1494" s="118"/>
    </row>
    <row r="1495" spans="7:8" ht="12.75">
      <c r="G1495" s="118"/>
      <c r="H1495" s="118"/>
    </row>
    <row r="1496" spans="7:8" ht="12.75">
      <c r="G1496" s="118"/>
      <c r="H1496" s="118"/>
    </row>
    <row r="1497" spans="7:8" ht="12.75">
      <c r="G1497" s="118"/>
      <c r="H1497" s="118"/>
    </row>
    <row r="1498" spans="7:8" ht="12.75">
      <c r="G1498" s="118"/>
      <c r="H1498" s="118"/>
    </row>
    <row r="1499" spans="7:8" ht="12.75">
      <c r="G1499" s="118"/>
      <c r="H1499" s="118"/>
    </row>
    <row r="1500" spans="7:8" ht="12.75">
      <c r="G1500" s="118"/>
      <c r="H1500" s="118"/>
    </row>
    <row r="1501" spans="7:8" ht="12.75">
      <c r="G1501" s="118"/>
      <c r="H1501" s="118"/>
    </row>
    <row r="1502" spans="7:8" ht="12.75">
      <c r="G1502" s="118"/>
      <c r="H1502" s="118"/>
    </row>
    <row r="1503" spans="7:8" ht="12.75">
      <c r="G1503" s="118"/>
      <c r="H1503" s="118"/>
    </row>
    <row r="1504" spans="7:8" ht="12.75">
      <c r="G1504" s="118"/>
      <c r="H1504" s="118"/>
    </row>
    <row r="1505" spans="7:8" ht="12.75">
      <c r="G1505" s="118"/>
      <c r="H1505" s="118"/>
    </row>
    <row r="1506" spans="7:8" ht="12.75">
      <c r="G1506" s="118"/>
      <c r="H1506" s="118"/>
    </row>
    <row r="1507" spans="7:8" ht="12.75">
      <c r="G1507" s="118"/>
      <c r="H1507" s="118"/>
    </row>
    <row r="1508" spans="7:8" ht="12.75">
      <c r="G1508" s="118"/>
      <c r="H1508" s="118"/>
    </row>
    <row r="1509" spans="7:8" ht="12.75">
      <c r="G1509" s="118"/>
      <c r="H1509" s="118"/>
    </row>
    <row r="1510" spans="7:8" ht="12.75">
      <c r="G1510" s="118"/>
      <c r="H1510" s="118"/>
    </row>
    <row r="1511" spans="7:8" ht="12.75">
      <c r="G1511" s="118"/>
      <c r="H1511" s="118"/>
    </row>
    <row r="1512" spans="7:8" ht="12.75">
      <c r="G1512" s="118"/>
      <c r="H1512" s="118"/>
    </row>
    <row r="1513" spans="7:8" ht="12.75">
      <c r="G1513" s="118"/>
      <c r="H1513" s="118"/>
    </row>
    <row r="1514" spans="7:8" ht="12.75">
      <c r="G1514" s="118"/>
      <c r="H1514" s="118"/>
    </row>
    <row r="1515" spans="7:8" ht="12.75">
      <c r="G1515" s="118"/>
      <c r="H1515" s="118"/>
    </row>
    <row r="1516" spans="7:8" ht="12.75">
      <c r="G1516" s="118"/>
      <c r="H1516" s="118"/>
    </row>
    <row r="1517" spans="7:8" ht="12.75">
      <c r="G1517" s="118"/>
      <c r="H1517" s="118"/>
    </row>
    <row r="1518" spans="7:8" ht="12.75">
      <c r="G1518" s="118"/>
      <c r="H1518" s="118"/>
    </row>
    <row r="1519" spans="7:8" ht="12.75">
      <c r="G1519" s="118"/>
      <c r="H1519" s="118"/>
    </row>
    <row r="1520" spans="7:8" ht="12.75">
      <c r="G1520" s="118"/>
      <c r="H1520" s="118"/>
    </row>
    <row r="1521" spans="7:8" ht="12.75">
      <c r="G1521" s="118"/>
      <c r="H1521" s="118"/>
    </row>
    <row r="1522" spans="7:8" ht="12.75">
      <c r="G1522" s="118"/>
      <c r="H1522" s="118"/>
    </row>
    <row r="1523" spans="7:8" ht="12.75">
      <c r="G1523" s="118"/>
      <c r="H1523" s="118"/>
    </row>
    <row r="1524" spans="7:8" ht="12.75">
      <c r="G1524" s="118"/>
      <c r="H1524" s="118"/>
    </row>
    <row r="1525" spans="7:8" ht="12.75">
      <c r="G1525" s="118"/>
      <c r="H1525" s="118"/>
    </row>
    <row r="1526" spans="7:8" ht="12.75">
      <c r="G1526" s="118"/>
      <c r="H1526" s="118"/>
    </row>
    <row r="1527" spans="7:8" ht="12.75">
      <c r="G1527" s="118"/>
      <c r="H1527" s="118"/>
    </row>
    <row r="1528" spans="7:8" ht="12.75">
      <c r="G1528" s="118"/>
      <c r="H1528" s="118"/>
    </row>
    <row r="1529" spans="7:8" ht="12.75">
      <c r="G1529" s="118"/>
      <c r="H1529" s="118"/>
    </row>
    <row r="1530" spans="7:8" ht="12.75">
      <c r="G1530" s="118"/>
      <c r="H1530" s="118"/>
    </row>
    <row r="1531" spans="7:8" ht="12.75">
      <c r="G1531" s="118"/>
      <c r="H1531" s="118"/>
    </row>
    <row r="1532" spans="7:8" ht="12.75">
      <c r="G1532" s="118"/>
      <c r="H1532" s="118"/>
    </row>
    <row r="1533" spans="7:8" ht="12.75">
      <c r="G1533" s="118"/>
      <c r="H1533" s="118"/>
    </row>
    <row r="1534" spans="7:8" ht="12.75">
      <c r="G1534" s="118"/>
      <c r="H1534" s="118"/>
    </row>
    <row r="1535" spans="7:8" ht="12.75">
      <c r="G1535" s="118"/>
      <c r="H1535" s="118"/>
    </row>
    <row r="1536" spans="7:8" ht="12.75">
      <c r="G1536" s="118"/>
      <c r="H1536" s="118"/>
    </row>
    <row r="1537" spans="7:8" ht="12.75">
      <c r="G1537" s="118"/>
      <c r="H1537" s="118"/>
    </row>
    <row r="1538" spans="7:8" ht="12.75">
      <c r="G1538" s="118"/>
      <c r="H1538" s="118"/>
    </row>
    <row r="1539" spans="7:8" ht="12.75">
      <c r="G1539" s="118"/>
      <c r="H1539" s="118"/>
    </row>
    <row r="1540" spans="7:8" ht="12.75">
      <c r="G1540" s="118"/>
      <c r="H1540" s="118"/>
    </row>
    <row r="1541" spans="7:8" ht="12.75">
      <c r="G1541" s="118"/>
      <c r="H1541" s="118"/>
    </row>
    <row r="1542" spans="7:8" ht="12.75">
      <c r="G1542" s="118"/>
      <c r="H1542" s="118"/>
    </row>
    <row r="1543" spans="7:8" ht="12.75">
      <c r="G1543" s="118"/>
      <c r="H1543" s="118"/>
    </row>
    <row r="1544" spans="7:8" ht="12.75">
      <c r="G1544" s="118"/>
      <c r="H1544" s="118"/>
    </row>
    <row r="1545" spans="7:8" ht="12.75">
      <c r="G1545" s="118"/>
      <c r="H1545" s="118"/>
    </row>
    <row r="1546" spans="7:8" ht="12.75">
      <c r="G1546" s="118"/>
      <c r="H1546" s="118"/>
    </row>
    <row r="1547" spans="7:8" ht="12.75">
      <c r="G1547" s="118"/>
      <c r="H1547" s="118"/>
    </row>
    <row r="1548" spans="7:8" ht="12.75">
      <c r="G1548" s="118"/>
      <c r="H1548" s="118"/>
    </row>
    <row r="1549" spans="7:8" ht="12.75">
      <c r="G1549" s="118"/>
      <c r="H1549" s="118"/>
    </row>
    <row r="1550" spans="7:8" ht="12.75">
      <c r="G1550" s="118"/>
      <c r="H1550" s="118"/>
    </row>
    <row r="1551" spans="7:8" ht="12.75">
      <c r="G1551" s="118"/>
      <c r="H1551" s="118"/>
    </row>
    <row r="1552" spans="7:8" ht="12.75">
      <c r="G1552" s="118"/>
      <c r="H1552" s="118"/>
    </row>
    <row r="1553" spans="7:8" ht="12.75">
      <c r="G1553" s="118"/>
      <c r="H1553" s="118"/>
    </row>
    <row r="1554" spans="7:8" ht="12.75">
      <c r="G1554" s="118"/>
      <c r="H1554" s="118"/>
    </row>
    <row r="1555" spans="7:8" ht="12.75">
      <c r="G1555" s="118"/>
      <c r="H1555" s="118"/>
    </row>
    <row r="1556" spans="7:8" ht="12.75">
      <c r="G1556" s="118"/>
      <c r="H1556" s="118"/>
    </row>
    <row r="1557" spans="7:8" ht="12.75">
      <c r="G1557" s="118"/>
      <c r="H1557" s="118"/>
    </row>
    <row r="1558" spans="7:8" ht="12.75">
      <c r="G1558" s="118"/>
      <c r="H1558" s="118"/>
    </row>
    <row r="1559" spans="7:8" ht="12.75">
      <c r="G1559" s="118"/>
      <c r="H1559" s="118"/>
    </row>
    <row r="1560" spans="7:8" ht="12.75">
      <c r="G1560" s="118"/>
      <c r="H1560" s="118"/>
    </row>
    <row r="1561" spans="7:8" ht="12.75">
      <c r="G1561" s="118"/>
      <c r="H1561" s="118"/>
    </row>
    <row r="1562" spans="7:8" ht="12.75">
      <c r="G1562" s="118"/>
      <c r="H1562" s="118"/>
    </row>
    <row r="1563" spans="7:8" ht="12.75">
      <c r="G1563" s="118"/>
      <c r="H1563" s="118"/>
    </row>
    <row r="1564" spans="7:8" ht="12.75">
      <c r="G1564" s="118"/>
      <c r="H1564" s="118"/>
    </row>
    <row r="1565" spans="7:8" ht="12.75">
      <c r="G1565" s="118"/>
      <c r="H1565" s="118"/>
    </row>
    <row r="1566" spans="7:8" ht="12.75">
      <c r="G1566" s="118"/>
      <c r="H1566" s="118"/>
    </row>
    <row r="1567" spans="7:8" ht="12.75">
      <c r="G1567" s="118"/>
      <c r="H1567" s="118"/>
    </row>
    <row r="1568" spans="7:8" ht="12.75">
      <c r="G1568" s="118"/>
      <c r="H1568" s="118"/>
    </row>
    <row r="1569" spans="7:8" ht="12.75">
      <c r="G1569" s="118"/>
      <c r="H1569" s="118"/>
    </row>
    <row r="1570" spans="7:8" ht="12.75">
      <c r="G1570" s="118"/>
      <c r="H1570" s="118"/>
    </row>
    <row r="1571" spans="7:8" ht="12.75">
      <c r="G1571" s="118"/>
      <c r="H1571" s="118"/>
    </row>
    <row r="1572" spans="7:8" ht="12.75">
      <c r="G1572" s="118"/>
      <c r="H1572" s="118"/>
    </row>
    <row r="1573" spans="7:8" ht="12.75">
      <c r="G1573" s="118"/>
      <c r="H1573" s="118"/>
    </row>
    <row r="1574" spans="7:8" ht="12.75">
      <c r="G1574" s="118"/>
      <c r="H1574" s="118"/>
    </row>
    <row r="1575" spans="7:8" ht="12.75">
      <c r="G1575" s="118"/>
      <c r="H1575" s="118"/>
    </row>
    <row r="1576" spans="7:8" ht="12.75">
      <c r="G1576" s="118"/>
      <c r="H1576" s="118"/>
    </row>
    <row r="1577" spans="7:8" ht="12.75">
      <c r="G1577" s="118"/>
      <c r="H1577" s="118"/>
    </row>
    <row r="1578" spans="7:8" ht="12.75">
      <c r="G1578" s="118"/>
      <c r="H1578" s="118"/>
    </row>
    <row r="1579" spans="7:8" ht="12.75">
      <c r="G1579" s="118"/>
      <c r="H1579" s="118"/>
    </row>
    <row r="1580" spans="7:8" ht="12.75">
      <c r="G1580" s="118"/>
      <c r="H1580" s="118"/>
    </row>
    <row r="1581" spans="7:8" ht="12.75">
      <c r="G1581" s="118"/>
      <c r="H1581" s="118"/>
    </row>
    <row r="1582" spans="7:8" ht="12.75">
      <c r="G1582" s="118"/>
      <c r="H1582" s="118"/>
    </row>
    <row r="1583" spans="7:8" ht="12.75">
      <c r="G1583" s="118"/>
      <c r="H1583" s="118"/>
    </row>
    <row r="1584" spans="7:8" ht="12.75">
      <c r="G1584" s="118"/>
      <c r="H1584" s="118"/>
    </row>
    <row r="1585" spans="7:8" ht="12.75">
      <c r="G1585" s="118"/>
      <c r="H1585" s="118"/>
    </row>
    <row r="1586" spans="7:8" ht="12.75">
      <c r="G1586" s="118"/>
      <c r="H1586" s="118"/>
    </row>
    <row r="1587" spans="7:8" ht="12.75">
      <c r="G1587" s="118"/>
      <c r="H1587" s="118"/>
    </row>
    <row r="1588" spans="7:8" ht="12.75">
      <c r="G1588" s="118"/>
      <c r="H1588" s="118"/>
    </row>
    <row r="1589" spans="7:8" ht="12.75">
      <c r="G1589" s="118"/>
      <c r="H1589" s="118"/>
    </row>
    <row r="1590" spans="7:8" ht="12.75">
      <c r="G1590" s="118"/>
      <c r="H1590" s="118"/>
    </row>
    <row r="1591" spans="7:8" ht="12.75">
      <c r="G1591" s="118"/>
      <c r="H1591" s="118"/>
    </row>
    <row r="1592" spans="7:8" ht="12.75">
      <c r="G1592" s="118"/>
      <c r="H1592" s="118"/>
    </row>
    <row r="1593" spans="7:8" ht="12.75">
      <c r="G1593" s="118"/>
      <c r="H1593" s="118"/>
    </row>
    <row r="1594" spans="7:8" ht="12.75">
      <c r="G1594" s="118"/>
      <c r="H1594" s="118"/>
    </row>
    <row r="1595" spans="7:8" ht="12.75">
      <c r="G1595" s="118"/>
      <c r="H1595" s="118"/>
    </row>
    <row r="1596" spans="7:8" ht="12.75">
      <c r="G1596" s="118"/>
      <c r="H1596" s="118"/>
    </row>
    <row r="1597" spans="7:8" ht="12.75">
      <c r="G1597" s="118"/>
      <c r="H1597" s="118"/>
    </row>
    <row r="1598" spans="7:8" ht="12.75">
      <c r="G1598" s="118"/>
      <c r="H1598" s="118"/>
    </row>
    <row r="1599" spans="7:8" ht="12.75">
      <c r="G1599" s="118"/>
      <c r="H1599" s="118"/>
    </row>
    <row r="1600" spans="7:8" ht="12.75">
      <c r="G1600" s="118"/>
      <c r="H1600" s="118"/>
    </row>
    <row r="1601" spans="7:8" ht="12.75">
      <c r="G1601" s="118"/>
      <c r="H1601" s="118"/>
    </row>
    <row r="1602" spans="7:8" ht="12.75">
      <c r="G1602" s="118"/>
      <c r="H1602" s="118"/>
    </row>
    <row r="1603" spans="7:8" ht="12.75">
      <c r="G1603" s="118"/>
      <c r="H1603" s="118"/>
    </row>
    <row r="1604" spans="7:8" ht="12.75">
      <c r="G1604" s="118"/>
      <c r="H1604" s="118"/>
    </row>
    <row r="1605" spans="7:8" ht="12.75">
      <c r="G1605" s="118"/>
      <c r="H1605" s="118"/>
    </row>
    <row r="1606" spans="7:8" ht="12.75">
      <c r="G1606" s="118"/>
      <c r="H1606" s="118"/>
    </row>
    <row r="1607" spans="7:8" ht="12.75">
      <c r="G1607" s="118"/>
      <c r="H1607" s="118"/>
    </row>
    <row r="1608" spans="7:8" ht="12.75">
      <c r="G1608" s="118"/>
      <c r="H1608" s="118"/>
    </row>
    <row r="1609" spans="7:8" ht="12.75">
      <c r="G1609" s="118"/>
      <c r="H1609" s="118"/>
    </row>
    <row r="1610" spans="7:8" ht="12.75">
      <c r="G1610" s="118"/>
      <c r="H1610" s="118"/>
    </row>
    <row r="1611" spans="7:8" ht="12.75">
      <c r="G1611" s="118"/>
      <c r="H1611" s="118"/>
    </row>
    <row r="1612" spans="7:8" ht="12.75">
      <c r="G1612" s="118"/>
      <c r="H1612" s="118"/>
    </row>
    <row r="1613" spans="7:8" ht="12.75">
      <c r="G1613" s="118"/>
      <c r="H1613" s="118"/>
    </row>
    <row r="1614" spans="7:8" ht="12.75">
      <c r="G1614" s="118"/>
      <c r="H1614" s="118"/>
    </row>
    <row r="1615" spans="7:8" ht="12.75">
      <c r="G1615" s="118"/>
      <c r="H1615" s="118"/>
    </row>
    <row r="1616" spans="7:8" ht="12.75">
      <c r="G1616" s="118"/>
      <c r="H1616" s="118"/>
    </row>
    <row r="1617" spans="7:8" ht="12.75">
      <c r="G1617" s="118"/>
      <c r="H1617" s="118"/>
    </row>
    <row r="1618" spans="7:8" ht="12.75">
      <c r="G1618" s="118"/>
      <c r="H1618" s="118"/>
    </row>
    <row r="1619" spans="7:8" ht="12.75">
      <c r="G1619" s="118"/>
      <c r="H1619" s="118"/>
    </row>
    <row r="1620" spans="7:8" ht="12.75">
      <c r="G1620" s="118"/>
      <c r="H1620" s="118"/>
    </row>
    <row r="1621" spans="7:8" ht="12.75">
      <c r="G1621" s="118"/>
      <c r="H1621" s="118"/>
    </row>
    <row r="1622" spans="7:8" ht="12.75">
      <c r="G1622" s="118"/>
      <c r="H1622" s="118"/>
    </row>
    <row r="1623" spans="7:8" ht="12.75">
      <c r="G1623" s="118"/>
      <c r="H1623" s="118"/>
    </row>
    <row r="1624" spans="7:8" ht="12.75">
      <c r="G1624" s="118"/>
      <c r="H1624" s="118"/>
    </row>
    <row r="1625" spans="7:8" ht="12.75">
      <c r="G1625" s="118"/>
      <c r="H1625" s="118"/>
    </row>
    <row r="1626" spans="7:8" ht="12.75">
      <c r="G1626" s="118"/>
      <c r="H1626" s="118"/>
    </row>
    <row r="1627" spans="7:8" ht="12.75">
      <c r="G1627" s="118"/>
      <c r="H1627" s="118"/>
    </row>
    <row r="1628" spans="7:8" ht="12.75">
      <c r="G1628" s="118"/>
      <c r="H1628" s="118"/>
    </row>
    <row r="1629" spans="7:8" ht="12.75">
      <c r="G1629" s="118"/>
      <c r="H1629" s="118"/>
    </row>
    <row r="1630" spans="7:8" ht="12.75">
      <c r="G1630" s="118"/>
      <c r="H1630" s="118"/>
    </row>
    <row r="1631" spans="7:8" ht="12.75">
      <c r="G1631" s="118"/>
      <c r="H1631" s="118"/>
    </row>
    <row r="1632" spans="7:8" ht="12.75">
      <c r="G1632" s="118"/>
      <c r="H1632" s="118"/>
    </row>
    <row r="1633" spans="7:8" ht="12.75">
      <c r="G1633" s="118"/>
      <c r="H1633" s="118"/>
    </row>
    <row r="1634" spans="7:8" ht="12.75">
      <c r="G1634" s="118"/>
      <c r="H1634" s="118"/>
    </row>
    <row r="1635" spans="7:8" ht="12.75">
      <c r="G1635" s="118"/>
      <c r="H1635" s="118"/>
    </row>
    <row r="1636" spans="7:8" ht="12.75">
      <c r="G1636" s="118"/>
      <c r="H1636" s="118"/>
    </row>
    <row r="1637" spans="7:8" ht="12.75">
      <c r="G1637" s="118"/>
      <c r="H1637" s="118"/>
    </row>
    <row r="1638" spans="7:8" ht="12.75">
      <c r="G1638" s="118"/>
      <c r="H1638" s="118"/>
    </row>
    <row r="1639" spans="7:8" ht="12.75">
      <c r="G1639" s="118"/>
      <c r="H1639" s="118"/>
    </row>
    <row r="1640" spans="7:8" ht="12.75">
      <c r="G1640" s="118"/>
      <c r="H1640" s="118"/>
    </row>
    <row r="1641" spans="7:8" ht="12.75">
      <c r="G1641" s="118"/>
      <c r="H1641" s="118"/>
    </row>
    <row r="1642" spans="7:8" ht="12.75">
      <c r="G1642" s="118"/>
      <c r="H1642" s="118"/>
    </row>
    <row r="1643" spans="7:8" ht="12.75">
      <c r="G1643" s="118"/>
      <c r="H1643" s="118"/>
    </row>
    <row r="1644" spans="7:8" ht="12.75">
      <c r="G1644" s="118"/>
      <c r="H1644" s="118"/>
    </row>
    <row r="1645" spans="7:8" ht="12.75">
      <c r="G1645" s="118"/>
      <c r="H1645" s="118"/>
    </row>
    <row r="1646" spans="7:8" ht="12.75">
      <c r="G1646" s="118"/>
      <c r="H1646" s="118"/>
    </row>
    <row r="1647" spans="7:8" ht="12.75">
      <c r="G1647" s="118"/>
      <c r="H1647" s="118"/>
    </row>
    <row r="1648" spans="7:8" ht="12.75">
      <c r="G1648" s="118"/>
      <c r="H1648" s="118"/>
    </row>
    <row r="1649" spans="7:8" ht="12.75">
      <c r="G1649" s="118"/>
      <c r="H1649" s="118"/>
    </row>
    <row r="1650" spans="7:8" ht="12.75">
      <c r="G1650" s="118"/>
      <c r="H1650" s="118"/>
    </row>
    <row r="1651" spans="7:8" ht="12.75">
      <c r="G1651" s="118"/>
      <c r="H1651" s="118"/>
    </row>
    <row r="1652" spans="7:8" ht="12.75">
      <c r="G1652" s="118"/>
      <c r="H1652" s="118"/>
    </row>
    <row r="1653" spans="7:8" ht="12.75">
      <c r="G1653" s="118"/>
      <c r="H1653" s="118"/>
    </row>
    <row r="1654" spans="7:8" ht="12.75">
      <c r="G1654" s="118"/>
      <c r="H1654" s="118"/>
    </row>
    <row r="1655" spans="7:8" ht="12.75">
      <c r="G1655" s="118"/>
      <c r="H1655" s="118"/>
    </row>
    <row r="1656" spans="7:8" ht="12.75">
      <c r="G1656" s="118"/>
      <c r="H1656" s="118"/>
    </row>
    <row r="1657" spans="7:8" ht="12.75">
      <c r="G1657" s="118"/>
      <c r="H1657" s="118"/>
    </row>
    <row r="1658" spans="7:8" ht="12.75">
      <c r="G1658" s="118"/>
      <c r="H1658" s="118"/>
    </row>
    <row r="1659" spans="7:8" ht="12.75">
      <c r="G1659" s="118"/>
      <c r="H1659" s="118"/>
    </row>
    <row r="1660" spans="7:8" ht="12.75">
      <c r="G1660" s="118"/>
      <c r="H1660" s="118"/>
    </row>
    <row r="1661" spans="7:8" ht="12.75">
      <c r="G1661" s="118"/>
      <c r="H1661" s="118"/>
    </row>
    <row r="1662" spans="7:8" ht="12.75">
      <c r="G1662" s="118"/>
      <c r="H1662" s="118"/>
    </row>
    <row r="1663" spans="7:8" ht="12.75">
      <c r="G1663" s="118"/>
      <c r="H1663" s="118"/>
    </row>
    <row r="1664" spans="7:8" ht="12.75">
      <c r="G1664" s="118"/>
      <c r="H1664" s="118"/>
    </row>
    <row r="1665" spans="7:8" ht="12.75">
      <c r="G1665" s="118"/>
      <c r="H1665" s="118"/>
    </row>
    <row r="1666" spans="7:8" ht="12.75">
      <c r="G1666" s="118"/>
      <c r="H1666" s="118"/>
    </row>
    <row r="1667" spans="7:8" ht="12.75">
      <c r="G1667" s="118"/>
      <c r="H1667" s="118"/>
    </row>
    <row r="1668" spans="7:8" ht="12.75">
      <c r="G1668" s="118"/>
      <c r="H1668" s="118"/>
    </row>
    <row r="1669" spans="7:8" ht="12.75">
      <c r="G1669" s="118"/>
      <c r="H1669" s="118"/>
    </row>
    <row r="1670" spans="7:8" ht="12.75">
      <c r="G1670" s="118"/>
      <c r="H1670" s="118"/>
    </row>
    <row r="1671" spans="7:8" ht="12.75">
      <c r="G1671" s="118"/>
      <c r="H1671" s="118"/>
    </row>
    <row r="1672" spans="7:8" ht="12.75">
      <c r="G1672" s="118"/>
      <c r="H1672" s="118"/>
    </row>
    <row r="1673" spans="7:8" ht="12.75">
      <c r="G1673" s="118"/>
      <c r="H1673" s="118"/>
    </row>
    <row r="1674" spans="7:8" ht="12.75">
      <c r="G1674" s="118"/>
      <c r="H1674" s="118"/>
    </row>
    <row r="1675" spans="7:8" ht="12.75">
      <c r="G1675" s="118"/>
      <c r="H1675" s="118"/>
    </row>
    <row r="1676" spans="7:8" ht="12.75">
      <c r="G1676" s="118"/>
      <c r="H1676" s="118"/>
    </row>
    <row r="1677" spans="7:8" ht="12.75">
      <c r="G1677" s="118"/>
      <c r="H1677" s="118"/>
    </row>
    <row r="1678" spans="7:8" ht="12.75">
      <c r="G1678" s="118"/>
      <c r="H1678" s="118"/>
    </row>
    <row r="1679" spans="7:8" ht="12.75">
      <c r="G1679" s="118"/>
      <c r="H1679" s="118"/>
    </row>
    <row r="1680" spans="7:8" ht="12.75">
      <c r="G1680" s="118"/>
      <c r="H1680" s="118"/>
    </row>
    <row r="1681" spans="7:8" ht="12.75">
      <c r="G1681" s="118"/>
      <c r="H1681" s="118"/>
    </row>
    <row r="1682" spans="7:8" ht="12.75">
      <c r="G1682" s="118"/>
      <c r="H1682" s="118"/>
    </row>
    <row r="1683" spans="7:8" ht="12.75">
      <c r="G1683" s="118"/>
      <c r="H1683" s="118"/>
    </row>
    <row r="1684" spans="7:8" ht="12.75">
      <c r="G1684" s="118"/>
      <c r="H1684" s="118"/>
    </row>
    <row r="1685" spans="7:8" ht="12.75">
      <c r="G1685" s="118"/>
      <c r="H1685" s="118"/>
    </row>
    <row r="1686" spans="7:8" ht="12.75">
      <c r="G1686" s="118"/>
      <c r="H1686" s="118"/>
    </row>
    <row r="1687" spans="7:8" ht="12.75">
      <c r="G1687" s="118"/>
      <c r="H1687" s="118"/>
    </row>
    <row r="1688" spans="7:8" ht="12.75">
      <c r="G1688" s="118"/>
      <c r="H1688" s="118"/>
    </row>
    <row r="1689" spans="7:8" ht="12.75">
      <c r="G1689" s="118"/>
      <c r="H1689" s="118"/>
    </row>
    <row r="1690" spans="7:8" ht="12.75">
      <c r="G1690" s="118"/>
      <c r="H1690" s="118"/>
    </row>
    <row r="1691" spans="7:8" ht="12.75">
      <c r="G1691" s="118"/>
      <c r="H1691" s="118"/>
    </row>
    <row r="1692" spans="7:8" ht="12.75">
      <c r="G1692" s="118"/>
      <c r="H1692" s="118"/>
    </row>
    <row r="1693" spans="7:8" ht="12.75">
      <c r="G1693" s="118"/>
      <c r="H1693" s="118"/>
    </row>
    <row r="1694" spans="7:8" ht="12.75">
      <c r="G1694" s="118"/>
      <c r="H1694" s="118"/>
    </row>
    <row r="1695" spans="7:8" ht="12.75">
      <c r="G1695" s="118"/>
      <c r="H1695" s="118"/>
    </row>
    <row r="1696" spans="7:8" ht="12.75">
      <c r="G1696" s="118"/>
      <c r="H1696" s="118"/>
    </row>
    <row r="1697" spans="7:8" ht="12.75">
      <c r="G1697" s="118"/>
      <c r="H1697" s="118"/>
    </row>
    <row r="1698" spans="7:8" ht="12.75">
      <c r="G1698" s="118"/>
      <c r="H1698" s="118"/>
    </row>
    <row r="1699" spans="7:8" ht="12.75">
      <c r="G1699" s="118"/>
      <c r="H1699" s="118"/>
    </row>
    <row r="1700" spans="7:8" ht="12.75">
      <c r="G1700" s="118"/>
      <c r="H1700" s="118"/>
    </row>
    <row r="1701" spans="7:8" ht="12.75">
      <c r="G1701" s="118"/>
      <c r="H1701" s="118"/>
    </row>
    <row r="1702" spans="7:8" ht="12.75">
      <c r="G1702" s="118"/>
      <c r="H1702" s="118"/>
    </row>
    <row r="1703" spans="7:8" ht="12.75">
      <c r="G1703" s="118"/>
      <c r="H1703" s="118"/>
    </row>
    <row r="1704" spans="7:8" ht="12.75">
      <c r="G1704" s="118"/>
      <c r="H1704" s="118"/>
    </row>
    <row r="1705" spans="7:8" ht="12.75">
      <c r="G1705" s="118"/>
      <c r="H1705" s="118"/>
    </row>
    <row r="1706" spans="7:8" ht="12.75">
      <c r="G1706" s="118"/>
      <c r="H1706" s="118"/>
    </row>
    <row r="1707" spans="7:8" ht="12.75">
      <c r="G1707" s="118"/>
      <c r="H1707" s="118"/>
    </row>
    <row r="1708" spans="7:8" ht="12.75">
      <c r="G1708" s="118"/>
      <c r="H1708" s="118"/>
    </row>
    <row r="1709" spans="7:8" ht="12.75">
      <c r="G1709" s="118"/>
      <c r="H1709" s="118"/>
    </row>
    <row r="1710" spans="7:8" ht="12.75">
      <c r="G1710" s="118"/>
      <c r="H1710" s="118"/>
    </row>
    <row r="1711" spans="7:8" ht="12.75">
      <c r="G1711" s="118"/>
      <c r="H1711" s="118"/>
    </row>
    <row r="1712" spans="7:8" ht="12.75">
      <c r="G1712" s="118"/>
      <c r="H1712" s="118"/>
    </row>
    <row r="1713" spans="7:8" ht="12.75">
      <c r="G1713" s="118"/>
      <c r="H1713" s="118"/>
    </row>
    <row r="1714" spans="7:8" ht="12.75">
      <c r="G1714" s="118"/>
      <c r="H1714" s="118"/>
    </row>
    <row r="1715" spans="7:8" ht="12.75">
      <c r="G1715" s="118"/>
      <c r="H1715" s="118"/>
    </row>
    <row r="1716" spans="7:8" ht="12.75">
      <c r="G1716" s="118"/>
      <c r="H1716" s="118"/>
    </row>
    <row r="1717" spans="7:8" ht="12.75">
      <c r="G1717" s="118"/>
      <c r="H1717" s="118"/>
    </row>
    <row r="1718" spans="7:8" ht="12.75">
      <c r="G1718" s="118"/>
      <c r="H1718" s="118"/>
    </row>
    <row r="1719" spans="7:8" ht="12.75">
      <c r="G1719" s="118"/>
      <c r="H1719" s="118"/>
    </row>
    <row r="1720" spans="7:8" ht="12.75">
      <c r="G1720" s="118"/>
      <c r="H1720" s="118"/>
    </row>
    <row r="1721" spans="7:8" ht="12.75">
      <c r="G1721" s="118"/>
      <c r="H1721" s="118"/>
    </row>
    <row r="1722" spans="7:8" ht="12.75">
      <c r="G1722" s="118"/>
      <c r="H1722" s="118"/>
    </row>
    <row r="1723" spans="7:8" ht="12.75">
      <c r="G1723" s="118"/>
      <c r="H1723" s="118"/>
    </row>
    <row r="1724" spans="7:8" ht="12.75">
      <c r="G1724" s="118"/>
      <c r="H1724" s="118"/>
    </row>
    <row r="1725" spans="7:8" ht="12.75">
      <c r="G1725" s="118"/>
      <c r="H1725" s="118"/>
    </row>
    <row r="1726" spans="7:8" ht="12.75">
      <c r="G1726" s="118"/>
      <c r="H1726" s="118"/>
    </row>
    <row r="1727" spans="7:8" ht="12.75">
      <c r="G1727" s="118"/>
      <c r="H1727" s="118"/>
    </row>
    <row r="1728" spans="7:8" ht="12.75">
      <c r="G1728" s="118"/>
      <c r="H1728" s="118"/>
    </row>
    <row r="1729" spans="7:8" ht="12.75">
      <c r="G1729" s="118"/>
      <c r="H1729" s="118"/>
    </row>
    <row r="1730" spans="7:8" ht="12.75">
      <c r="G1730" s="118"/>
      <c r="H1730" s="118"/>
    </row>
    <row r="1731" spans="7:8" ht="12.75">
      <c r="G1731" s="118"/>
      <c r="H1731" s="118"/>
    </row>
    <row r="1732" spans="7:8" ht="12.75">
      <c r="G1732" s="118"/>
      <c r="H1732" s="118"/>
    </row>
    <row r="1733" spans="7:8" ht="12.75">
      <c r="G1733" s="118"/>
      <c r="H1733" s="118"/>
    </row>
    <row r="1734" spans="7:8" ht="12.75">
      <c r="G1734" s="118"/>
      <c r="H1734" s="118"/>
    </row>
    <row r="1735" spans="7:8" ht="12.75">
      <c r="G1735" s="118"/>
      <c r="H1735" s="118"/>
    </row>
    <row r="1736" spans="7:8" ht="12.75">
      <c r="G1736" s="118"/>
      <c r="H1736" s="118"/>
    </row>
    <row r="1737" spans="7:8" ht="12.75">
      <c r="G1737" s="118"/>
      <c r="H1737" s="118"/>
    </row>
    <row r="1738" spans="7:8" ht="12.75">
      <c r="G1738" s="118"/>
      <c r="H1738" s="118"/>
    </row>
    <row r="1739" spans="7:8" ht="12.75">
      <c r="G1739" s="118"/>
      <c r="H1739" s="118"/>
    </row>
    <row r="1740" spans="7:8" ht="12.75">
      <c r="G1740" s="118"/>
      <c r="H1740" s="118"/>
    </row>
    <row r="1741" spans="7:8" ht="12.75">
      <c r="G1741" s="118"/>
      <c r="H1741" s="118"/>
    </row>
    <row r="1742" spans="7:8" ht="12.75">
      <c r="G1742" s="118"/>
      <c r="H1742" s="118"/>
    </row>
    <row r="1743" spans="7:8" ht="12.75">
      <c r="G1743" s="118"/>
      <c r="H1743" s="118"/>
    </row>
    <row r="1744" spans="7:8" ht="12.75">
      <c r="G1744" s="118"/>
      <c r="H1744" s="118"/>
    </row>
    <row r="1745" spans="7:8" ht="12.75">
      <c r="G1745" s="118"/>
      <c r="H1745" s="118"/>
    </row>
    <row r="1746" spans="7:8" ht="12.75">
      <c r="G1746" s="118"/>
      <c r="H1746" s="118"/>
    </row>
    <row r="1747" spans="7:8" ht="12.75">
      <c r="G1747" s="118"/>
      <c r="H1747" s="118"/>
    </row>
    <row r="1748" spans="7:8" ht="12.75">
      <c r="G1748" s="118"/>
      <c r="H1748" s="118"/>
    </row>
    <row r="1749" spans="7:8" ht="12.75">
      <c r="G1749" s="118"/>
      <c r="H1749" s="118"/>
    </row>
    <row r="1750" spans="7:8" ht="12.75">
      <c r="G1750" s="118"/>
      <c r="H1750" s="118"/>
    </row>
    <row r="1751" spans="7:8" ht="12.75">
      <c r="G1751" s="118"/>
      <c r="H1751" s="118"/>
    </row>
    <row r="1752" spans="7:8" ht="12.75">
      <c r="G1752" s="118"/>
      <c r="H1752" s="118"/>
    </row>
    <row r="1753" spans="7:8" ht="12.75">
      <c r="G1753" s="118"/>
      <c r="H1753" s="118"/>
    </row>
    <row r="1754" spans="7:8" ht="12.75">
      <c r="G1754" s="118"/>
      <c r="H1754" s="118"/>
    </row>
    <row r="1755" spans="7:8" ht="12.75">
      <c r="G1755" s="118"/>
      <c r="H1755" s="118"/>
    </row>
    <row r="1756" spans="7:8" ht="12.75">
      <c r="G1756" s="118"/>
      <c r="H1756" s="118"/>
    </row>
    <row r="1757" spans="7:8" ht="12.75">
      <c r="G1757" s="118"/>
      <c r="H1757" s="118"/>
    </row>
    <row r="1758" spans="7:8" ht="12.75">
      <c r="G1758" s="118"/>
      <c r="H1758" s="118"/>
    </row>
    <row r="1759" spans="7:8" ht="12.75">
      <c r="G1759" s="118"/>
      <c r="H1759" s="118"/>
    </row>
    <row r="1760" spans="7:8" ht="12.75">
      <c r="G1760" s="118"/>
      <c r="H1760" s="118"/>
    </row>
    <row r="1761" spans="7:8" ht="12.75">
      <c r="G1761" s="118"/>
      <c r="H1761" s="118"/>
    </row>
    <row r="1762" spans="7:8" ht="12.75">
      <c r="G1762" s="118"/>
      <c r="H1762" s="118"/>
    </row>
    <row r="1763" spans="7:8" ht="12.75">
      <c r="G1763" s="118"/>
      <c r="H1763" s="118"/>
    </row>
    <row r="1764" spans="7:8" ht="12.75">
      <c r="G1764" s="118"/>
      <c r="H1764" s="118"/>
    </row>
    <row r="1765" spans="7:8" ht="12.75">
      <c r="G1765" s="118"/>
      <c r="H1765" s="118"/>
    </row>
    <row r="1766" spans="7:8" ht="12.75">
      <c r="G1766" s="118"/>
      <c r="H1766" s="118"/>
    </row>
    <row r="1767" spans="7:8" ht="12.75">
      <c r="G1767" s="118"/>
      <c r="H1767" s="118"/>
    </row>
    <row r="1768" spans="7:8" ht="12.75">
      <c r="G1768" s="118"/>
      <c r="H1768" s="118"/>
    </row>
    <row r="1769" spans="7:8" ht="12.75">
      <c r="G1769" s="118"/>
      <c r="H1769" s="118"/>
    </row>
    <row r="1770" spans="7:8" ht="12.75">
      <c r="G1770" s="118"/>
      <c r="H1770" s="118"/>
    </row>
    <row r="1771" spans="7:8" ht="12.75">
      <c r="G1771" s="118"/>
      <c r="H1771" s="118"/>
    </row>
    <row r="1772" spans="7:8" ht="12.75">
      <c r="G1772" s="118"/>
      <c r="H1772" s="118"/>
    </row>
    <row r="1773" spans="7:8" ht="12.75">
      <c r="G1773" s="118"/>
      <c r="H1773" s="118"/>
    </row>
    <row r="1774" spans="7:8" ht="12.75">
      <c r="G1774" s="118"/>
      <c r="H1774" s="118"/>
    </row>
    <row r="1775" spans="7:8" ht="12.75">
      <c r="G1775" s="118"/>
      <c r="H1775" s="118"/>
    </row>
    <row r="1776" spans="7:8" ht="12.75">
      <c r="G1776" s="118"/>
      <c r="H1776" s="118"/>
    </row>
    <row r="1777" spans="7:8" ht="12.75">
      <c r="G1777" s="118"/>
      <c r="H1777" s="118"/>
    </row>
    <row r="1778" spans="7:8" ht="12.75">
      <c r="G1778" s="118"/>
      <c r="H1778" s="118"/>
    </row>
    <row r="1779" spans="7:8" ht="12.75">
      <c r="G1779" s="118"/>
      <c r="H1779" s="118"/>
    </row>
    <row r="1780" spans="7:8" ht="12.75">
      <c r="G1780" s="118"/>
      <c r="H1780" s="118"/>
    </row>
    <row r="1781" spans="7:8" ht="12.75">
      <c r="G1781" s="118"/>
      <c r="H1781" s="118"/>
    </row>
    <row r="1782" spans="7:8" ht="12.75">
      <c r="G1782" s="118"/>
      <c r="H1782" s="118"/>
    </row>
    <row r="1783" spans="7:8" ht="12.75">
      <c r="G1783" s="118"/>
      <c r="H1783" s="118"/>
    </row>
    <row r="1784" spans="7:8" ht="12.75">
      <c r="G1784" s="118"/>
      <c r="H1784" s="118"/>
    </row>
    <row r="1785" spans="7:8" ht="12.75">
      <c r="G1785" s="118"/>
      <c r="H1785" s="118"/>
    </row>
    <row r="1786" spans="7:8" ht="12.75">
      <c r="G1786" s="118"/>
      <c r="H1786" s="118"/>
    </row>
    <row r="1787" spans="7:8" ht="12.75">
      <c r="G1787" s="118"/>
      <c r="H1787" s="118"/>
    </row>
    <row r="1788" spans="7:8" ht="12.75">
      <c r="G1788" s="118"/>
      <c r="H1788" s="118"/>
    </row>
    <row r="1789" spans="7:8" ht="12.75">
      <c r="G1789" s="118"/>
      <c r="H1789" s="118"/>
    </row>
    <row r="1790" spans="7:8" ht="12.75">
      <c r="G1790" s="118"/>
      <c r="H1790" s="118"/>
    </row>
    <row r="1791" spans="7:8" ht="12.75">
      <c r="G1791" s="118"/>
      <c r="H1791" s="118"/>
    </row>
    <row r="1792" spans="7:8" ht="12.75">
      <c r="G1792" s="118"/>
      <c r="H1792" s="118"/>
    </row>
    <row r="1793" spans="7:8" ht="12.75">
      <c r="G1793" s="118"/>
      <c r="H1793" s="118"/>
    </row>
    <row r="1794" spans="7:8" ht="12.75">
      <c r="G1794" s="118"/>
      <c r="H1794" s="118"/>
    </row>
    <row r="1795" spans="7:8" ht="12.75">
      <c r="G1795" s="118"/>
      <c r="H1795" s="118"/>
    </row>
    <row r="1796" spans="7:8" ht="12.75">
      <c r="G1796" s="118"/>
      <c r="H1796" s="118"/>
    </row>
    <row r="1797" spans="7:8" ht="12.75">
      <c r="G1797" s="118"/>
      <c r="H1797" s="118"/>
    </row>
    <row r="1798" spans="7:8" ht="12.75">
      <c r="G1798" s="118"/>
      <c r="H1798" s="118"/>
    </row>
    <row r="1799" spans="7:8" ht="12.75">
      <c r="G1799" s="118"/>
      <c r="H1799" s="118"/>
    </row>
    <row r="1800" spans="7:8" ht="12.75">
      <c r="G1800" s="118"/>
      <c r="H1800" s="118"/>
    </row>
    <row r="1801" spans="7:8" ht="12.75">
      <c r="G1801" s="118"/>
      <c r="H1801" s="118"/>
    </row>
    <row r="1802" spans="7:8" ht="12.75">
      <c r="G1802" s="118"/>
      <c r="H1802" s="118"/>
    </row>
    <row r="1803" spans="7:8" ht="12.75">
      <c r="G1803" s="118"/>
      <c r="H1803" s="118"/>
    </row>
    <row r="1804" spans="7:8" ht="12.75">
      <c r="G1804" s="118"/>
      <c r="H1804" s="118"/>
    </row>
    <row r="1805" spans="7:8" ht="12.75">
      <c r="G1805" s="118"/>
      <c r="H1805" s="118"/>
    </row>
    <row r="1806" spans="7:8" ht="12.75">
      <c r="G1806" s="118"/>
      <c r="H1806" s="118"/>
    </row>
    <row r="1807" spans="7:8" ht="12.75">
      <c r="G1807" s="118"/>
      <c r="H1807" s="118"/>
    </row>
    <row r="1808" spans="7:8" ht="12.75">
      <c r="G1808" s="118"/>
      <c r="H1808" s="118"/>
    </row>
    <row r="1809" spans="7:8" ht="12.75">
      <c r="G1809" s="118"/>
      <c r="H1809" s="118"/>
    </row>
    <row r="1810" spans="7:8" ht="12.75">
      <c r="G1810" s="118"/>
      <c r="H1810" s="118"/>
    </row>
    <row r="1811" spans="7:8" ht="12.75">
      <c r="G1811" s="118"/>
      <c r="H1811" s="118"/>
    </row>
    <row r="1812" spans="7:8" ht="12.75">
      <c r="G1812" s="118"/>
      <c r="H1812" s="118"/>
    </row>
    <row r="1813" spans="7:8" ht="12.75">
      <c r="G1813" s="118"/>
      <c r="H1813" s="118"/>
    </row>
    <row r="1814" spans="7:8" ht="12.75">
      <c r="G1814" s="118"/>
      <c r="H1814" s="118"/>
    </row>
    <row r="1815" spans="7:8" ht="12.75">
      <c r="G1815" s="118"/>
      <c r="H1815" s="118"/>
    </row>
    <row r="1816" spans="7:8" ht="12.75">
      <c r="G1816" s="118"/>
      <c r="H1816" s="118"/>
    </row>
    <row r="1817" spans="7:8" ht="12.75">
      <c r="G1817" s="118"/>
      <c r="H1817" s="118"/>
    </row>
    <row r="1818" spans="7:8" ht="12.75">
      <c r="G1818" s="118"/>
      <c r="H1818" s="118"/>
    </row>
    <row r="1819" spans="7:8" ht="12.75">
      <c r="G1819" s="118"/>
      <c r="H1819" s="118"/>
    </row>
    <row r="1820" spans="7:8" ht="12.75">
      <c r="G1820" s="118"/>
      <c r="H1820" s="118"/>
    </row>
    <row r="1821" spans="7:8" ht="12.75">
      <c r="G1821" s="118"/>
      <c r="H1821" s="118"/>
    </row>
    <row r="1822" spans="7:8" ht="12.75">
      <c r="G1822" s="118"/>
      <c r="H1822" s="118"/>
    </row>
    <row r="1823" spans="7:8" ht="12.75">
      <c r="G1823" s="118"/>
      <c r="H1823" s="118"/>
    </row>
    <row r="1824" spans="7:8" ht="12.75">
      <c r="G1824" s="118"/>
      <c r="H1824" s="118"/>
    </row>
    <row r="1825" spans="7:8" ht="12.75">
      <c r="G1825" s="118"/>
      <c r="H1825" s="118"/>
    </row>
    <row r="1826" spans="7:8" ht="12.75">
      <c r="G1826" s="118"/>
      <c r="H1826" s="118"/>
    </row>
    <row r="1827" spans="7:8" ht="12.75">
      <c r="G1827" s="118"/>
      <c r="H1827" s="118"/>
    </row>
    <row r="1828" spans="7:8" ht="12.75">
      <c r="G1828" s="118"/>
      <c r="H1828" s="118"/>
    </row>
    <row r="1829" spans="7:8" ht="12.75">
      <c r="G1829" s="118"/>
      <c r="H1829" s="118"/>
    </row>
    <row r="1830" spans="7:8" ht="12.75">
      <c r="G1830" s="118"/>
      <c r="H1830" s="118"/>
    </row>
    <row r="1831" spans="7:8" ht="12.75">
      <c r="G1831" s="118"/>
      <c r="H1831" s="118"/>
    </row>
    <row r="1832" spans="7:8" ht="12.75">
      <c r="G1832" s="118"/>
      <c r="H1832" s="118"/>
    </row>
    <row r="1833" spans="7:8" ht="12.75">
      <c r="G1833" s="118"/>
      <c r="H1833" s="118"/>
    </row>
    <row r="1834" spans="7:8" ht="12.75">
      <c r="G1834" s="118"/>
      <c r="H1834" s="118"/>
    </row>
    <row r="1835" spans="7:8" ht="12.75">
      <c r="G1835" s="118"/>
      <c r="H1835" s="118"/>
    </row>
    <row r="1836" spans="7:8" ht="12.75">
      <c r="G1836" s="118"/>
      <c r="H1836" s="118"/>
    </row>
    <row r="1837" spans="7:8" ht="12.75">
      <c r="G1837" s="118"/>
      <c r="H1837" s="118"/>
    </row>
    <row r="1838" spans="7:8" ht="12.75">
      <c r="G1838" s="118"/>
      <c r="H1838" s="118"/>
    </row>
    <row r="1839" spans="7:8" ht="12.75">
      <c r="G1839" s="118"/>
      <c r="H1839" s="118"/>
    </row>
    <row r="1840" spans="7:8" ht="12.75">
      <c r="G1840" s="118"/>
      <c r="H1840" s="118"/>
    </row>
    <row r="1841" spans="7:8" ht="12.75">
      <c r="G1841" s="118"/>
      <c r="H1841" s="118"/>
    </row>
    <row r="1842" spans="7:8" ht="12.75">
      <c r="G1842" s="118"/>
      <c r="H1842" s="118"/>
    </row>
    <row r="1843" spans="7:8" ht="12.75">
      <c r="G1843" s="118"/>
      <c r="H1843" s="118"/>
    </row>
    <row r="1844" spans="7:8" ht="12.75">
      <c r="G1844" s="118"/>
      <c r="H1844" s="118"/>
    </row>
    <row r="1845" spans="7:8" ht="12.75">
      <c r="G1845" s="118"/>
      <c r="H1845" s="118"/>
    </row>
    <row r="1846" spans="7:8" ht="12.75">
      <c r="G1846" s="118"/>
      <c r="H1846" s="118"/>
    </row>
    <row r="1847" spans="7:8" ht="12.75">
      <c r="G1847" s="118"/>
      <c r="H1847" s="118"/>
    </row>
    <row r="1848" spans="7:8" ht="12.75">
      <c r="G1848" s="118"/>
      <c r="H1848" s="118"/>
    </row>
    <row r="1849" spans="7:8" ht="12.75">
      <c r="G1849" s="118"/>
      <c r="H1849" s="118"/>
    </row>
    <row r="1850" spans="7:8" ht="12.75">
      <c r="G1850" s="118"/>
      <c r="H1850" s="118"/>
    </row>
    <row r="1851" spans="7:8" ht="12.75">
      <c r="G1851" s="118"/>
      <c r="H1851" s="118"/>
    </row>
    <row r="1852" spans="7:8" ht="12.75">
      <c r="G1852" s="118"/>
      <c r="H1852" s="118"/>
    </row>
    <row r="1853" spans="7:8" ht="12.75">
      <c r="G1853" s="118"/>
      <c r="H1853" s="118"/>
    </row>
    <row r="1854" spans="7:8" ht="12.75">
      <c r="G1854" s="118"/>
      <c r="H1854" s="118"/>
    </row>
    <row r="1855" spans="7:8" ht="12.75">
      <c r="G1855" s="118"/>
      <c r="H1855" s="118"/>
    </row>
    <row r="1856" spans="7:8" ht="12.75">
      <c r="G1856" s="118"/>
      <c r="H1856" s="118"/>
    </row>
    <row r="1857" spans="7:8" ht="12.75">
      <c r="G1857" s="118"/>
      <c r="H1857" s="118"/>
    </row>
    <row r="1858" spans="7:8" ht="12.75">
      <c r="G1858" s="118"/>
      <c r="H1858" s="118"/>
    </row>
    <row r="1859" spans="7:8" ht="12.75">
      <c r="G1859" s="118"/>
      <c r="H1859" s="118"/>
    </row>
    <row r="1860" spans="7:8" ht="12.75">
      <c r="G1860" s="118"/>
      <c r="H1860" s="118"/>
    </row>
    <row r="1861" spans="7:8" ht="12.75">
      <c r="G1861" s="118"/>
      <c r="H1861" s="118"/>
    </row>
    <row r="1862" spans="7:8" ht="12.75">
      <c r="G1862" s="118"/>
      <c r="H1862" s="118"/>
    </row>
    <row r="1863" spans="7:8" ht="12.75">
      <c r="G1863" s="118"/>
      <c r="H1863" s="118"/>
    </row>
    <row r="1864" spans="7:8" ht="12.75">
      <c r="G1864" s="118"/>
      <c r="H1864" s="118"/>
    </row>
    <row r="1865" spans="7:8" ht="12.75">
      <c r="G1865" s="118"/>
      <c r="H1865" s="118"/>
    </row>
    <row r="1866" spans="7:8" ht="12.75">
      <c r="G1866" s="118"/>
      <c r="H1866" s="118"/>
    </row>
    <row r="1867" spans="7:8" ht="12.75">
      <c r="G1867" s="118"/>
      <c r="H1867" s="118"/>
    </row>
    <row r="1868" spans="7:8" ht="12.75">
      <c r="G1868" s="118"/>
      <c r="H1868" s="118"/>
    </row>
    <row r="1869" spans="7:8" ht="12.75">
      <c r="G1869" s="118"/>
      <c r="H1869" s="118"/>
    </row>
    <row r="1870" spans="7:8" ht="12.75">
      <c r="G1870" s="118"/>
      <c r="H1870" s="118"/>
    </row>
    <row r="1871" spans="7:8" ht="12.75">
      <c r="G1871" s="118"/>
      <c r="H1871" s="118"/>
    </row>
    <row r="1872" spans="7:8" ht="12.75">
      <c r="G1872" s="118"/>
      <c r="H1872" s="118"/>
    </row>
    <row r="1873" spans="7:8" ht="12.75">
      <c r="G1873" s="118"/>
      <c r="H1873" s="118"/>
    </row>
    <row r="1874" spans="7:8" ht="12.75">
      <c r="G1874" s="118"/>
      <c r="H1874" s="118"/>
    </row>
    <row r="1875" spans="7:8" ht="12.75">
      <c r="G1875" s="118"/>
      <c r="H1875" s="118"/>
    </row>
    <row r="1876" spans="7:8" ht="12.75">
      <c r="G1876" s="118"/>
      <c r="H1876" s="118"/>
    </row>
    <row r="1877" spans="7:8" ht="12.75">
      <c r="G1877" s="118"/>
      <c r="H1877" s="118"/>
    </row>
    <row r="1878" spans="7:8" ht="12.75">
      <c r="G1878" s="118"/>
      <c r="H1878" s="118"/>
    </row>
    <row r="1879" spans="7:8" ht="12.75">
      <c r="G1879" s="118"/>
      <c r="H1879" s="118"/>
    </row>
    <row r="1880" spans="7:8" ht="12.75">
      <c r="G1880" s="118"/>
      <c r="H1880" s="118"/>
    </row>
    <row r="1881" spans="7:8" ht="12.75">
      <c r="G1881" s="118"/>
      <c r="H1881" s="118"/>
    </row>
    <row r="1882" spans="7:8" ht="12.75">
      <c r="G1882" s="118"/>
      <c r="H1882" s="118"/>
    </row>
    <row r="1883" spans="7:8" ht="12.75">
      <c r="G1883" s="118"/>
      <c r="H1883" s="118"/>
    </row>
    <row r="1884" spans="7:8" ht="12.75">
      <c r="G1884" s="118"/>
      <c r="H1884" s="118"/>
    </row>
    <row r="1885" spans="7:8" ht="12.75">
      <c r="G1885" s="118"/>
      <c r="H1885" s="118"/>
    </row>
    <row r="1886" spans="7:8" ht="12.75">
      <c r="G1886" s="118"/>
      <c r="H1886" s="118"/>
    </row>
    <row r="1887" spans="7:8" ht="12.75">
      <c r="G1887" s="118"/>
      <c r="H1887" s="118"/>
    </row>
    <row r="1888" spans="7:8" ht="12.75">
      <c r="G1888" s="118"/>
      <c r="H1888" s="118"/>
    </row>
    <row r="1889" spans="7:8" ht="12.75">
      <c r="G1889" s="118"/>
      <c r="H1889" s="118"/>
    </row>
    <row r="1890" spans="7:8" ht="12.75">
      <c r="G1890" s="118"/>
      <c r="H1890" s="118"/>
    </row>
    <row r="1891" spans="7:8" ht="12.75">
      <c r="G1891" s="118"/>
      <c r="H1891" s="118"/>
    </row>
    <row r="1892" spans="7:8" ht="12.75">
      <c r="G1892" s="118"/>
      <c r="H1892" s="118"/>
    </row>
    <row r="1893" spans="7:8" ht="12.75">
      <c r="G1893" s="118"/>
      <c r="H1893" s="118"/>
    </row>
    <row r="1894" spans="7:8" ht="12.75">
      <c r="G1894" s="118"/>
      <c r="H1894" s="118"/>
    </row>
    <row r="1895" spans="7:8" ht="12.75">
      <c r="G1895" s="118"/>
      <c r="H1895" s="118"/>
    </row>
    <row r="1896" spans="7:8" ht="12.75">
      <c r="G1896" s="118"/>
      <c r="H1896" s="118"/>
    </row>
    <row r="1897" spans="7:8" ht="12.75">
      <c r="G1897" s="118"/>
      <c r="H1897" s="118"/>
    </row>
    <row r="1898" spans="7:8" ht="12.75">
      <c r="G1898" s="118"/>
      <c r="H1898" s="118"/>
    </row>
    <row r="1899" spans="7:8" ht="12.75">
      <c r="G1899" s="118"/>
      <c r="H1899" s="118"/>
    </row>
    <row r="1900" spans="7:8" ht="12.75">
      <c r="G1900" s="118"/>
      <c r="H1900" s="118"/>
    </row>
    <row r="1901" spans="7:8" ht="12.75">
      <c r="G1901" s="118"/>
      <c r="H1901" s="118"/>
    </row>
    <row r="1902" spans="7:8" ht="12.75">
      <c r="G1902" s="118"/>
      <c r="H1902" s="118"/>
    </row>
    <row r="1903" spans="7:8" ht="12.75">
      <c r="G1903" s="118"/>
      <c r="H1903" s="118"/>
    </row>
    <row r="1904" spans="7:8" ht="12.75">
      <c r="G1904" s="118"/>
      <c r="H1904" s="118"/>
    </row>
    <row r="1905" spans="7:8" ht="12.75">
      <c r="G1905" s="118"/>
      <c r="H1905" s="118"/>
    </row>
    <row r="1906" spans="7:8" ht="12.75">
      <c r="G1906" s="118"/>
      <c r="H1906" s="118"/>
    </row>
    <row r="1907" spans="7:8" ht="12.75">
      <c r="G1907" s="118"/>
      <c r="H1907" s="118"/>
    </row>
    <row r="1908" spans="7:8" ht="12.75">
      <c r="G1908" s="118"/>
      <c r="H1908" s="118"/>
    </row>
    <row r="1909" spans="7:8" ht="12.75">
      <c r="G1909" s="118"/>
      <c r="H1909" s="118"/>
    </row>
    <row r="1910" spans="7:8" ht="12.75">
      <c r="G1910" s="118"/>
      <c r="H1910" s="118"/>
    </row>
    <row r="1911" spans="7:8" ht="12.75">
      <c r="G1911" s="118"/>
      <c r="H1911" s="118"/>
    </row>
    <row r="1912" spans="7:8" ht="12.75">
      <c r="G1912" s="118"/>
      <c r="H1912" s="118"/>
    </row>
    <row r="1913" spans="7:8" ht="12.75">
      <c r="G1913" s="118"/>
      <c r="H1913" s="118"/>
    </row>
    <row r="1914" spans="7:8" ht="12.75">
      <c r="G1914" s="118"/>
      <c r="H1914" s="118"/>
    </row>
    <row r="1915" spans="7:8" ht="12.75">
      <c r="G1915" s="118"/>
      <c r="H1915" s="118"/>
    </row>
    <row r="1916" spans="7:8" ht="12.75">
      <c r="G1916" s="118"/>
      <c r="H1916" s="118"/>
    </row>
    <row r="1917" spans="7:8" ht="12.75">
      <c r="G1917" s="118"/>
      <c r="H1917" s="118"/>
    </row>
    <row r="1918" spans="7:8" ht="12.75">
      <c r="G1918" s="118"/>
      <c r="H1918" s="118"/>
    </row>
    <row r="1919" spans="7:8" ht="12.75">
      <c r="G1919" s="118"/>
      <c r="H1919" s="118"/>
    </row>
    <row r="1920" spans="7:8" ht="12.75">
      <c r="G1920" s="118"/>
      <c r="H1920" s="118"/>
    </row>
    <row r="1921" spans="7:8" ht="12.75">
      <c r="G1921" s="118"/>
      <c r="H1921" s="118"/>
    </row>
    <row r="1922" spans="7:8" ht="12.75">
      <c r="G1922" s="118"/>
      <c r="H1922" s="118"/>
    </row>
    <row r="1923" spans="7:8" ht="12.75">
      <c r="G1923" s="118"/>
      <c r="H1923" s="118"/>
    </row>
    <row r="1924" spans="7:8" ht="12.75">
      <c r="G1924" s="118"/>
      <c r="H1924" s="118"/>
    </row>
    <row r="1925" spans="7:8" ht="12.75">
      <c r="G1925" s="118"/>
      <c r="H1925" s="118"/>
    </row>
    <row r="1926" spans="7:8" ht="12.75">
      <c r="G1926" s="118"/>
      <c r="H1926" s="118"/>
    </row>
    <row r="1927" spans="7:8" ht="12.75">
      <c r="G1927" s="118"/>
      <c r="H1927" s="118"/>
    </row>
    <row r="1928" spans="7:8" ht="12.75">
      <c r="G1928" s="118"/>
      <c r="H1928" s="118"/>
    </row>
    <row r="1929" spans="7:8" ht="12.75">
      <c r="G1929" s="118"/>
      <c r="H1929" s="118"/>
    </row>
    <row r="1930" spans="7:8" ht="12.75">
      <c r="G1930" s="118"/>
      <c r="H1930" s="118"/>
    </row>
    <row r="1931" spans="7:8" ht="12.75">
      <c r="G1931" s="118"/>
      <c r="H1931" s="118"/>
    </row>
    <row r="1932" spans="7:8" ht="12.75">
      <c r="G1932" s="118"/>
      <c r="H1932" s="118"/>
    </row>
    <row r="1933" spans="7:8" ht="12.75">
      <c r="G1933" s="118"/>
      <c r="H1933" s="118"/>
    </row>
    <row r="1934" spans="7:8" ht="12.75">
      <c r="G1934" s="118"/>
      <c r="H1934" s="118"/>
    </row>
    <row r="1935" spans="7:8" ht="12.75">
      <c r="G1935" s="118"/>
      <c r="H1935" s="118"/>
    </row>
    <row r="1936" spans="7:8" ht="12.75">
      <c r="G1936" s="118"/>
      <c r="H1936" s="118"/>
    </row>
    <row r="1937" spans="7:8" ht="12.75">
      <c r="G1937" s="118"/>
      <c r="H1937" s="118"/>
    </row>
    <row r="1938" spans="7:8" ht="12.75">
      <c r="G1938" s="118"/>
      <c r="H1938" s="118"/>
    </row>
    <row r="1939" spans="7:8" ht="12.75">
      <c r="G1939" s="118"/>
      <c r="H1939" s="118"/>
    </row>
    <row r="1940" spans="7:8" ht="12.75">
      <c r="G1940" s="118"/>
      <c r="H1940" s="118"/>
    </row>
    <row r="1941" spans="7:8" ht="12.75">
      <c r="G1941" s="118"/>
      <c r="H1941" s="118"/>
    </row>
    <row r="1942" spans="7:8" ht="12.75">
      <c r="G1942" s="118"/>
      <c r="H1942" s="118"/>
    </row>
    <row r="1943" spans="7:8" ht="12.75">
      <c r="G1943" s="118"/>
      <c r="H1943" s="118"/>
    </row>
    <row r="1944" spans="7:8" ht="12.75">
      <c r="G1944" s="118"/>
      <c r="H1944" s="118"/>
    </row>
    <row r="1945" spans="7:8" ht="12.75">
      <c r="G1945" s="118"/>
      <c r="H1945" s="118"/>
    </row>
    <row r="1946" spans="7:8" ht="12.75">
      <c r="G1946" s="118"/>
      <c r="H1946" s="118"/>
    </row>
    <row r="1947" spans="7:8" ht="12.75">
      <c r="G1947" s="118"/>
      <c r="H1947" s="118"/>
    </row>
    <row r="1948" spans="7:8" ht="12.75">
      <c r="G1948" s="118"/>
      <c r="H1948" s="118"/>
    </row>
    <row r="1949" spans="7:8" ht="12.75">
      <c r="G1949" s="118"/>
      <c r="H1949" s="118"/>
    </row>
    <row r="1950" spans="7:8" ht="12.75">
      <c r="G1950" s="118"/>
      <c r="H1950" s="118"/>
    </row>
    <row r="1951" spans="7:8" ht="12.75">
      <c r="G1951" s="118"/>
      <c r="H1951" s="118"/>
    </row>
    <row r="1952" spans="7:8" ht="12.75">
      <c r="G1952" s="118"/>
      <c r="H1952" s="118"/>
    </row>
    <row r="1953" spans="7:8" ht="12.75">
      <c r="G1953" s="118"/>
      <c r="H1953" s="118"/>
    </row>
    <row r="1954" spans="7:8" ht="12.75">
      <c r="G1954" s="118"/>
      <c r="H1954" s="118"/>
    </row>
    <row r="1955" spans="7:8" ht="12.75">
      <c r="G1955" s="118"/>
      <c r="H1955" s="118"/>
    </row>
    <row r="1956" spans="7:8" ht="12.75">
      <c r="G1956" s="118"/>
      <c r="H1956" s="118"/>
    </row>
    <row r="1957" spans="7:8" ht="12.75">
      <c r="G1957" s="118"/>
      <c r="H1957" s="118"/>
    </row>
    <row r="1958" spans="7:8" ht="12.75">
      <c r="G1958" s="118"/>
      <c r="H1958" s="118"/>
    </row>
    <row r="1959" spans="7:8" ht="12.75">
      <c r="G1959" s="118"/>
      <c r="H1959" s="118"/>
    </row>
    <row r="1960" spans="7:8" ht="12.75">
      <c r="G1960" s="118"/>
      <c r="H1960" s="118"/>
    </row>
    <row r="1961" spans="7:8" ht="12.75">
      <c r="G1961" s="118"/>
      <c r="H1961" s="118"/>
    </row>
    <row r="1962" spans="7:8" ht="12.75">
      <c r="G1962" s="118"/>
      <c r="H1962" s="118"/>
    </row>
    <row r="1963" spans="7:8" ht="12.75">
      <c r="G1963" s="118"/>
      <c r="H1963" s="118"/>
    </row>
    <row r="1964" spans="7:8" ht="12.75">
      <c r="G1964" s="118"/>
      <c r="H1964" s="118"/>
    </row>
    <row r="1965" spans="7:8" ht="12.75">
      <c r="G1965" s="118"/>
      <c r="H1965" s="118"/>
    </row>
    <row r="1966" spans="7:8" ht="12.75">
      <c r="G1966" s="118"/>
      <c r="H1966" s="118"/>
    </row>
    <row r="1967" spans="7:8" ht="12.75">
      <c r="G1967" s="118"/>
      <c r="H1967" s="118"/>
    </row>
    <row r="1968" spans="7:8" ht="12.75">
      <c r="G1968" s="118"/>
      <c r="H1968" s="118"/>
    </row>
    <row r="1969" spans="7:8" ht="12.75">
      <c r="G1969" s="118"/>
      <c r="H1969" s="118"/>
    </row>
    <row r="1970" spans="7:8" ht="12.75">
      <c r="G1970" s="118"/>
      <c r="H1970" s="118"/>
    </row>
    <row r="1971" spans="7:8" ht="12.75">
      <c r="G1971" s="118"/>
      <c r="H1971" s="118"/>
    </row>
    <row r="1972" spans="7:8" ht="12.75">
      <c r="G1972" s="118"/>
      <c r="H1972" s="118"/>
    </row>
    <row r="1973" spans="7:8" ht="12.75">
      <c r="G1973" s="118"/>
      <c r="H1973" s="118"/>
    </row>
    <row r="1974" spans="7:8" ht="12.75">
      <c r="G1974" s="118"/>
      <c r="H1974" s="118"/>
    </row>
    <row r="1975" spans="7:8" ht="12.75">
      <c r="G1975" s="118"/>
      <c r="H1975" s="118"/>
    </row>
    <row r="1976" spans="7:8" ht="12.75">
      <c r="G1976" s="118"/>
      <c r="H1976" s="118"/>
    </row>
    <row r="1977" spans="7:8" ht="12.75">
      <c r="G1977" s="118"/>
      <c r="H1977" s="118"/>
    </row>
    <row r="1978" spans="7:8" ht="12.75">
      <c r="G1978" s="118"/>
      <c r="H1978" s="118"/>
    </row>
    <row r="1979" spans="7:8" ht="12.75">
      <c r="G1979" s="118"/>
      <c r="H1979" s="118"/>
    </row>
    <row r="1980" spans="7:8" ht="12.75">
      <c r="G1980" s="118"/>
      <c r="H1980" s="118"/>
    </row>
    <row r="1981" spans="7:8" ht="12.75">
      <c r="G1981" s="118"/>
      <c r="H1981" s="118"/>
    </row>
    <row r="1982" spans="7:8" ht="12.75">
      <c r="G1982" s="118"/>
      <c r="H1982" s="118"/>
    </row>
    <row r="1983" spans="7:8" ht="12.75">
      <c r="G1983" s="118"/>
      <c r="H1983" s="118"/>
    </row>
    <row r="1984" spans="7:8" ht="12.75">
      <c r="G1984" s="118"/>
      <c r="H1984" s="118"/>
    </row>
    <row r="1985" spans="7:8" ht="12.75">
      <c r="G1985" s="118"/>
      <c r="H1985" s="118"/>
    </row>
    <row r="1986" spans="7:8" ht="12.75">
      <c r="G1986" s="118"/>
      <c r="H1986" s="118"/>
    </row>
    <row r="1987" spans="7:8" ht="12.75">
      <c r="G1987" s="118"/>
      <c r="H1987" s="118"/>
    </row>
    <row r="1988" spans="7:8" ht="12.75">
      <c r="G1988" s="118"/>
      <c r="H1988" s="118"/>
    </row>
    <row r="1989" spans="7:8" ht="12.75">
      <c r="G1989" s="118"/>
      <c r="H1989" s="118"/>
    </row>
    <row r="1990" spans="7:8" ht="12.75">
      <c r="G1990" s="118"/>
      <c r="H1990" s="118"/>
    </row>
    <row r="1991" spans="7:8" ht="12.75">
      <c r="G1991" s="118"/>
      <c r="H1991" s="118"/>
    </row>
    <row r="1992" spans="7:8" ht="12.75">
      <c r="G1992" s="118"/>
      <c r="H1992" s="118"/>
    </row>
    <row r="1993" spans="7:8" ht="12.75">
      <c r="G1993" s="118"/>
      <c r="H1993" s="118"/>
    </row>
    <row r="1994" spans="7:8" ht="12.75">
      <c r="G1994" s="118"/>
      <c r="H1994" s="118"/>
    </row>
    <row r="1995" spans="7:8" ht="12.75">
      <c r="G1995" s="118"/>
      <c r="H1995" s="118"/>
    </row>
    <row r="1996" spans="7:8" ht="12.75">
      <c r="G1996" s="118"/>
      <c r="H1996" s="118"/>
    </row>
    <row r="1997" spans="7:8" ht="12.75">
      <c r="G1997" s="118"/>
      <c r="H1997" s="118"/>
    </row>
    <row r="1998" spans="7:8" ht="12.75">
      <c r="G1998" s="118"/>
      <c r="H1998" s="118"/>
    </row>
    <row r="1999" spans="7:8" ht="12.75">
      <c r="G1999" s="118"/>
      <c r="H1999" s="118"/>
    </row>
    <row r="2000" spans="7:8" ht="12.75">
      <c r="G2000" s="118"/>
      <c r="H2000" s="118"/>
    </row>
    <row r="2001" spans="7:8" ht="12.75">
      <c r="G2001" s="118"/>
      <c r="H2001" s="118"/>
    </row>
    <row r="2002" spans="7:8" ht="12.75">
      <c r="G2002" s="118"/>
      <c r="H2002" s="118"/>
    </row>
    <row r="2003" spans="7:8" ht="12.75">
      <c r="G2003" s="118"/>
      <c r="H2003" s="118"/>
    </row>
    <row r="2004" spans="7:8" ht="12.75">
      <c r="G2004" s="118"/>
      <c r="H2004" s="118"/>
    </row>
    <row r="2005" spans="7:8" ht="12.75">
      <c r="G2005" s="118"/>
      <c r="H2005" s="118"/>
    </row>
    <row r="2006" spans="7:8" ht="12.75">
      <c r="G2006" s="118"/>
      <c r="H2006" s="118"/>
    </row>
    <row r="2007" spans="7:8" ht="12.75">
      <c r="G2007" s="118"/>
      <c r="H2007" s="118"/>
    </row>
    <row r="2008" spans="7:8" ht="12.75">
      <c r="G2008" s="118"/>
      <c r="H2008" s="118"/>
    </row>
    <row r="2009" spans="7:8" ht="12.75">
      <c r="G2009" s="118"/>
      <c r="H2009" s="118"/>
    </row>
    <row r="2010" spans="7:8" ht="12.75">
      <c r="G2010" s="118"/>
      <c r="H2010" s="118"/>
    </row>
    <row r="2011" spans="7:8" ht="12.75">
      <c r="G2011" s="118"/>
      <c r="H2011" s="118"/>
    </row>
    <row r="2012" spans="7:8" ht="12.75">
      <c r="G2012" s="118"/>
      <c r="H2012" s="118"/>
    </row>
    <row r="2013" spans="7:8" ht="12.75">
      <c r="G2013" s="118"/>
      <c r="H2013" s="118"/>
    </row>
    <row r="2014" spans="7:8" ht="12.75">
      <c r="G2014" s="118"/>
      <c r="H2014" s="118"/>
    </row>
    <row r="2015" spans="7:8" ht="12.75">
      <c r="G2015" s="118"/>
      <c r="H2015" s="118"/>
    </row>
    <row r="2016" spans="7:8" ht="12.75">
      <c r="G2016" s="118"/>
      <c r="H2016" s="118"/>
    </row>
    <row r="2017" spans="7:8" ht="12.75">
      <c r="G2017" s="118"/>
      <c r="H2017" s="118"/>
    </row>
    <row r="2018" spans="7:8" ht="12.75">
      <c r="G2018" s="118"/>
      <c r="H2018" s="118"/>
    </row>
    <row r="2019" spans="7:8" ht="12.75">
      <c r="G2019" s="118"/>
      <c r="H2019" s="118"/>
    </row>
    <row r="2020" spans="7:8" ht="12.75">
      <c r="G2020" s="118"/>
      <c r="H2020" s="118"/>
    </row>
    <row r="2021" spans="7:8" ht="12.75">
      <c r="G2021" s="118"/>
      <c r="H2021" s="118"/>
    </row>
    <row r="2022" spans="7:8" ht="12.75">
      <c r="G2022" s="118"/>
      <c r="H2022" s="118"/>
    </row>
    <row r="2023" spans="7:8" ht="12.75">
      <c r="G2023" s="118"/>
      <c r="H2023" s="118"/>
    </row>
    <row r="2024" spans="7:8" ht="12.75">
      <c r="G2024" s="118"/>
      <c r="H2024" s="118"/>
    </row>
    <row r="2025" spans="7:8" ht="12.75">
      <c r="G2025" s="118"/>
      <c r="H2025" s="118"/>
    </row>
    <row r="2026" spans="7:8" ht="12.75">
      <c r="G2026" s="118"/>
      <c r="H2026" s="118"/>
    </row>
    <row r="2027" spans="7:8" ht="12.75">
      <c r="G2027" s="118"/>
      <c r="H2027" s="118"/>
    </row>
    <row r="2028" spans="7:8" ht="12.75">
      <c r="G2028" s="118"/>
      <c r="H2028" s="118"/>
    </row>
    <row r="2029" spans="7:8" ht="12.75">
      <c r="G2029" s="118"/>
      <c r="H2029" s="118"/>
    </row>
    <row r="2030" spans="7:8" ht="12.75">
      <c r="G2030" s="118"/>
      <c r="H2030" s="118"/>
    </row>
    <row r="2031" spans="7:8" ht="12.75">
      <c r="G2031" s="118"/>
      <c r="H2031" s="118"/>
    </row>
    <row r="2032" spans="7:8" ht="12.75">
      <c r="G2032" s="118"/>
      <c r="H2032" s="118"/>
    </row>
    <row r="2033" spans="7:8" ht="12.75">
      <c r="G2033" s="118"/>
      <c r="H2033" s="118"/>
    </row>
    <row r="2034" spans="7:8" ht="12.75">
      <c r="G2034" s="118"/>
      <c r="H2034" s="118"/>
    </row>
    <row r="2035" spans="7:8" ht="12.75">
      <c r="G2035" s="118"/>
      <c r="H2035" s="118"/>
    </row>
    <row r="2036" spans="7:8" ht="12.75">
      <c r="G2036" s="118"/>
      <c r="H2036" s="118"/>
    </row>
    <row r="2037" spans="7:8" ht="12.75">
      <c r="G2037" s="118"/>
      <c r="H2037" s="118"/>
    </row>
    <row r="2038" spans="7:8" ht="12.75">
      <c r="G2038" s="118"/>
      <c r="H2038" s="118"/>
    </row>
    <row r="2039" spans="7:8" ht="12.75">
      <c r="G2039" s="118"/>
      <c r="H2039" s="118"/>
    </row>
    <row r="2040" spans="7:8" ht="12.75">
      <c r="G2040" s="118"/>
      <c r="H2040" s="118"/>
    </row>
    <row r="2041" spans="7:8" ht="12.75">
      <c r="G2041" s="118"/>
      <c r="H2041" s="118"/>
    </row>
    <row r="2042" spans="7:8" ht="12.75">
      <c r="G2042" s="118"/>
      <c r="H2042" s="118"/>
    </row>
    <row r="2043" spans="7:8" ht="12.75">
      <c r="G2043" s="118"/>
      <c r="H2043" s="118"/>
    </row>
    <row r="2044" spans="7:8" ht="12.75">
      <c r="G2044" s="118"/>
      <c r="H2044" s="118"/>
    </row>
    <row r="2045" spans="7:8" ht="12.75">
      <c r="G2045" s="118"/>
      <c r="H2045" s="118"/>
    </row>
    <row r="2046" spans="7:8" ht="12.75">
      <c r="G2046" s="118"/>
      <c r="H2046" s="118"/>
    </row>
    <row r="2047" spans="7:8" ht="12.75">
      <c r="G2047" s="118"/>
      <c r="H2047" s="118"/>
    </row>
    <row r="2048" spans="7:8" ht="12.75">
      <c r="G2048" s="118"/>
      <c r="H2048" s="118"/>
    </row>
    <row r="2049" spans="7:8" ht="12.75">
      <c r="G2049" s="118"/>
      <c r="H2049" s="118"/>
    </row>
    <row r="2050" spans="7:8" ht="12.75">
      <c r="G2050" s="118"/>
      <c r="H2050" s="118"/>
    </row>
    <row r="2051" spans="7:8" ht="12.75">
      <c r="G2051" s="118"/>
      <c r="H2051" s="118"/>
    </row>
    <row r="2052" spans="7:8" ht="12.75">
      <c r="G2052" s="118"/>
      <c r="H2052" s="118"/>
    </row>
    <row r="2053" spans="7:8" ht="12.75">
      <c r="G2053" s="118"/>
      <c r="H2053" s="118"/>
    </row>
    <row r="2054" spans="7:8" ht="12.75">
      <c r="G2054" s="118"/>
      <c r="H2054" s="118"/>
    </row>
    <row r="2055" spans="7:8" ht="12.75">
      <c r="G2055" s="118"/>
      <c r="H2055" s="118"/>
    </row>
    <row r="2056" spans="7:8" ht="12.75">
      <c r="G2056" s="118"/>
      <c r="H2056" s="118"/>
    </row>
    <row r="2057" spans="7:8" ht="12.75">
      <c r="G2057" s="118"/>
      <c r="H2057" s="118"/>
    </row>
    <row r="2058" spans="7:8" ht="12.75">
      <c r="G2058" s="118"/>
      <c r="H2058" s="118"/>
    </row>
    <row r="2059" spans="7:8" ht="12.75">
      <c r="G2059" s="118"/>
      <c r="H2059" s="118"/>
    </row>
    <row r="2060" spans="7:8" ht="12.75">
      <c r="G2060" s="118"/>
      <c r="H2060" s="118"/>
    </row>
    <row r="2061" spans="7:8" ht="12.75">
      <c r="G2061" s="118"/>
      <c r="H2061" s="118"/>
    </row>
    <row r="2062" spans="7:8" ht="12.75">
      <c r="G2062" s="118"/>
      <c r="H2062" s="118"/>
    </row>
    <row r="2063" spans="7:8" ht="12.75">
      <c r="G2063" s="118"/>
      <c r="H2063" s="118"/>
    </row>
    <row r="2064" spans="7:8" ht="12.75">
      <c r="G2064" s="118"/>
      <c r="H2064" s="118"/>
    </row>
    <row r="2065" spans="7:8" ht="12.75">
      <c r="G2065" s="118"/>
      <c r="H2065" s="118"/>
    </row>
    <row r="2066" spans="7:8" ht="12.75">
      <c r="G2066" s="118"/>
      <c r="H2066" s="118"/>
    </row>
    <row r="2067" spans="7:8" ht="12.75">
      <c r="G2067" s="118"/>
      <c r="H2067" s="118"/>
    </row>
    <row r="2068" spans="7:8" ht="12.75">
      <c r="G2068" s="118"/>
      <c r="H2068" s="118"/>
    </row>
    <row r="2069" spans="7:8" ht="12.75">
      <c r="G2069" s="118"/>
      <c r="H2069" s="118"/>
    </row>
    <row r="2070" spans="7:8" ht="12.75">
      <c r="G2070" s="118"/>
      <c r="H2070" s="118"/>
    </row>
    <row r="2071" spans="7:8" ht="12.75">
      <c r="G2071" s="118"/>
      <c r="H2071" s="118"/>
    </row>
    <row r="2072" spans="7:8" ht="12.75">
      <c r="G2072" s="118"/>
      <c r="H2072" s="118"/>
    </row>
    <row r="2073" spans="7:8" ht="12.75">
      <c r="G2073" s="118"/>
      <c r="H2073" s="118"/>
    </row>
    <row r="2074" spans="7:8" ht="12.75">
      <c r="G2074" s="118"/>
      <c r="H2074" s="118"/>
    </row>
    <row r="2075" spans="7:8" ht="12.75">
      <c r="G2075" s="118"/>
      <c r="H2075" s="118"/>
    </row>
    <row r="2076" spans="7:8" ht="12.75">
      <c r="G2076" s="118"/>
      <c r="H2076" s="118"/>
    </row>
    <row r="2077" spans="7:8" ht="12.75">
      <c r="G2077" s="118"/>
      <c r="H2077" s="118"/>
    </row>
    <row r="2078" spans="7:8" ht="12.75">
      <c r="G2078" s="118"/>
      <c r="H2078" s="118"/>
    </row>
    <row r="2079" spans="7:8" ht="12.75">
      <c r="G2079" s="118"/>
      <c r="H2079" s="118"/>
    </row>
    <row r="2080" spans="7:8" ht="12.75">
      <c r="G2080" s="118"/>
      <c r="H2080" s="118"/>
    </row>
    <row r="2081" spans="7:8" ht="12.75">
      <c r="G2081" s="118"/>
      <c r="H2081" s="118"/>
    </row>
    <row r="2082" spans="7:8" ht="12.75">
      <c r="G2082" s="118"/>
      <c r="H2082" s="118"/>
    </row>
    <row r="2083" spans="7:8" ht="12.75">
      <c r="G2083" s="118"/>
      <c r="H2083" s="118"/>
    </row>
    <row r="2084" spans="7:8" ht="12.75">
      <c r="G2084" s="118"/>
      <c r="H2084" s="118"/>
    </row>
    <row r="2085" spans="7:8" ht="12.75">
      <c r="G2085" s="118"/>
      <c r="H2085" s="118"/>
    </row>
    <row r="2086" spans="7:8" ht="12.75">
      <c r="G2086" s="118"/>
      <c r="H2086" s="118"/>
    </row>
    <row r="2087" spans="7:8" ht="12.75">
      <c r="G2087" s="118"/>
      <c r="H2087" s="118"/>
    </row>
    <row r="2088" spans="7:8" ht="12.75">
      <c r="G2088" s="118"/>
      <c r="H2088" s="118"/>
    </row>
    <row r="2089" spans="7:8" ht="12.75">
      <c r="G2089" s="118"/>
      <c r="H2089" s="118"/>
    </row>
    <row r="2090" spans="7:8" ht="12.75">
      <c r="G2090" s="118"/>
      <c r="H2090" s="118"/>
    </row>
    <row r="2091" spans="7:8" ht="12.75">
      <c r="G2091" s="118"/>
      <c r="H2091" s="118"/>
    </row>
    <row r="2092" spans="7:8" ht="12.75">
      <c r="G2092" s="118"/>
      <c r="H2092" s="118"/>
    </row>
    <row r="2093" spans="7:8" ht="12.75">
      <c r="G2093" s="118"/>
      <c r="H2093" s="118"/>
    </row>
    <row r="2094" spans="7:8" ht="12.75">
      <c r="G2094" s="118"/>
      <c r="H2094" s="118"/>
    </row>
    <row r="2095" spans="7:8" ht="12.75">
      <c r="G2095" s="118"/>
      <c r="H2095" s="118"/>
    </row>
    <row r="2096" spans="7:8" ht="12.75">
      <c r="G2096" s="118"/>
      <c r="H2096" s="118"/>
    </row>
    <row r="2097" spans="7:8" ht="12.75">
      <c r="G2097" s="118"/>
      <c r="H2097" s="118"/>
    </row>
    <row r="2098" spans="7:8" ht="12.75">
      <c r="G2098" s="118"/>
      <c r="H2098" s="118"/>
    </row>
    <row r="2099" spans="7:8" ht="12.75">
      <c r="G2099" s="118"/>
      <c r="H2099" s="118"/>
    </row>
    <row r="2100" spans="7:8" ht="12.75">
      <c r="G2100" s="118"/>
      <c r="H2100" s="118"/>
    </row>
    <row r="2101" spans="7:8" ht="12.75">
      <c r="G2101" s="118"/>
      <c r="H2101" s="118"/>
    </row>
    <row r="2102" spans="7:8" ht="12.75">
      <c r="G2102" s="118"/>
      <c r="H2102" s="118"/>
    </row>
    <row r="2103" spans="7:8" ht="12.75">
      <c r="G2103" s="118"/>
      <c r="H2103" s="118"/>
    </row>
    <row r="2104" spans="7:8" ht="12.75">
      <c r="G2104" s="118"/>
      <c r="H2104" s="118"/>
    </row>
    <row r="2105" spans="7:8" ht="12.75">
      <c r="G2105" s="118"/>
      <c r="H2105" s="118"/>
    </row>
    <row r="2106" spans="7:8" ht="12.75">
      <c r="G2106" s="118"/>
      <c r="H2106" s="118"/>
    </row>
    <row r="2107" spans="7:8" ht="12.75">
      <c r="G2107" s="118"/>
      <c r="H2107" s="118"/>
    </row>
    <row r="2108" spans="7:8" ht="12.75">
      <c r="G2108" s="118"/>
      <c r="H2108" s="118"/>
    </row>
    <row r="2109" spans="7:8" ht="12.75">
      <c r="G2109" s="118"/>
      <c r="H2109" s="118"/>
    </row>
    <row r="2110" spans="7:8" ht="12.75">
      <c r="G2110" s="118"/>
      <c r="H2110" s="118"/>
    </row>
    <row r="2111" spans="7:8" ht="12.75">
      <c r="G2111" s="118"/>
      <c r="H2111" s="118"/>
    </row>
    <row r="2112" spans="7:8" ht="12.75">
      <c r="G2112" s="118"/>
      <c r="H2112" s="118"/>
    </row>
    <row r="2113" spans="7:8" ht="12.75">
      <c r="G2113" s="118"/>
      <c r="H2113" s="118"/>
    </row>
    <row r="2114" spans="7:8" ht="12.75">
      <c r="G2114" s="118"/>
      <c r="H2114" s="118"/>
    </row>
    <row r="2115" spans="7:8" ht="12.75">
      <c r="G2115" s="118"/>
      <c r="H2115" s="118"/>
    </row>
    <row r="2116" spans="7:8" ht="12.75">
      <c r="G2116" s="118"/>
      <c r="H2116" s="118"/>
    </row>
    <row r="2117" spans="7:8" ht="12.75">
      <c r="G2117" s="118"/>
      <c r="H2117" s="118"/>
    </row>
    <row r="2118" spans="7:8" ht="12.75">
      <c r="G2118" s="118"/>
      <c r="H2118" s="118"/>
    </row>
    <row r="2119" spans="7:8" ht="12.75">
      <c r="G2119" s="118"/>
      <c r="H2119" s="118"/>
    </row>
    <row r="2120" spans="7:8" ht="12.75">
      <c r="G2120" s="118"/>
      <c r="H2120" s="118"/>
    </row>
    <row r="2121" spans="7:8" ht="12.75">
      <c r="G2121" s="118"/>
      <c r="H2121" s="118"/>
    </row>
    <row r="2122" spans="7:8" ht="12.75">
      <c r="G2122" s="118"/>
      <c r="H2122" s="118"/>
    </row>
    <row r="2123" spans="7:8" ht="12.75">
      <c r="G2123" s="118"/>
      <c r="H2123" s="118"/>
    </row>
    <row r="2124" spans="7:8" ht="12.75">
      <c r="G2124" s="118"/>
      <c r="H2124" s="118"/>
    </row>
    <row r="2125" spans="7:8" ht="12.75">
      <c r="G2125" s="118"/>
      <c r="H2125" s="118"/>
    </row>
    <row r="2126" spans="7:8" ht="12.75">
      <c r="G2126" s="118"/>
      <c r="H2126" s="118"/>
    </row>
    <row r="2127" spans="7:8" ht="12.75">
      <c r="G2127" s="118"/>
      <c r="H2127" s="118"/>
    </row>
    <row r="2128" spans="7:8" ht="12.75">
      <c r="G2128" s="118"/>
      <c r="H2128" s="118"/>
    </row>
    <row r="2129" spans="7:8" ht="12.75">
      <c r="G2129" s="118"/>
      <c r="H2129" s="118"/>
    </row>
    <row r="2130" spans="7:8" ht="12.75">
      <c r="G2130" s="118"/>
      <c r="H2130" s="118"/>
    </row>
    <row r="2131" spans="7:8" ht="12.75">
      <c r="G2131" s="118"/>
      <c r="H2131" s="118"/>
    </row>
    <row r="2132" spans="7:8" ht="12.75">
      <c r="G2132" s="118"/>
      <c r="H2132" s="118"/>
    </row>
    <row r="2133" spans="7:8" ht="12.75">
      <c r="G2133" s="118"/>
      <c r="H2133" s="118"/>
    </row>
    <row r="2134" spans="7:8" ht="12.75">
      <c r="G2134" s="118"/>
      <c r="H2134" s="118"/>
    </row>
    <row r="2135" spans="7:8" ht="12.75">
      <c r="G2135" s="118"/>
      <c r="H2135" s="118"/>
    </row>
    <row r="2136" spans="7:8" ht="12.75">
      <c r="G2136" s="118"/>
      <c r="H2136" s="118"/>
    </row>
    <row r="2137" spans="7:8" ht="12.75">
      <c r="G2137" s="118"/>
      <c r="H2137" s="118"/>
    </row>
    <row r="2138" spans="7:8" ht="12.75">
      <c r="G2138" s="118"/>
      <c r="H2138" s="118"/>
    </row>
    <row r="2139" spans="7:8" ht="12.75">
      <c r="G2139" s="118"/>
      <c r="H2139" s="118"/>
    </row>
    <row r="2140" spans="7:8" ht="12.75">
      <c r="G2140" s="118"/>
      <c r="H2140" s="118"/>
    </row>
    <row r="2141" spans="7:8" ht="12.75">
      <c r="G2141" s="118"/>
      <c r="H2141" s="118"/>
    </row>
    <row r="2142" spans="7:8" ht="12.75">
      <c r="G2142" s="118"/>
      <c r="H2142" s="118"/>
    </row>
    <row r="2143" spans="7:8" ht="12.75">
      <c r="G2143" s="118"/>
      <c r="H2143" s="118"/>
    </row>
    <row r="2144" spans="7:8" ht="12.75">
      <c r="G2144" s="118"/>
      <c r="H2144" s="118"/>
    </row>
    <row r="2145" spans="7:8" ht="12.75">
      <c r="G2145" s="118"/>
      <c r="H2145" s="118"/>
    </row>
    <row r="2146" spans="7:8" ht="12.75">
      <c r="G2146" s="118"/>
      <c r="H2146" s="118"/>
    </row>
    <row r="2147" spans="7:8" ht="12.75">
      <c r="G2147" s="118"/>
      <c r="H2147" s="118"/>
    </row>
    <row r="2148" spans="7:8" ht="12.75">
      <c r="G2148" s="118"/>
      <c r="H2148" s="118"/>
    </row>
    <row r="2149" spans="7:8" ht="12.75">
      <c r="G2149" s="118"/>
      <c r="H2149" s="118"/>
    </row>
    <row r="2150" spans="7:8" ht="12.75">
      <c r="G2150" s="118"/>
      <c r="H2150" s="118"/>
    </row>
    <row r="2151" spans="7:8" ht="12.75">
      <c r="G2151" s="118"/>
      <c r="H2151" s="118"/>
    </row>
    <row r="2152" spans="7:8" ht="12.75">
      <c r="G2152" s="118"/>
      <c r="H2152" s="118"/>
    </row>
    <row r="2153" spans="7:8" ht="12.75">
      <c r="G2153" s="118"/>
      <c r="H2153" s="118"/>
    </row>
    <row r="2154" spans="7:8" ht="12.75">
      <c r="G2154" s="118"/>
      <c r="H2154" s="118"/>
    </row>
    <row r="2155" spans="7:8" ht="12.75">
      <c r="G2155" s="118"/>
      <c r="H2155" s="118"/>
    </row>
    <row r="2156" spans="7:8" ht="12.75">
      <c r="G2156" s="118"/>
      <c r="H2156" s="118"/>
    </row>
    <row r="2157" spans="7:8" ht="12.75">
      <c r="G2157" s="118"/>
      <c r="H2157" s="118"/>
    </row>
    <row r="2158" spans="7:8" ht="12.75">
      <c r="G2158" s="118"/>
      <c r="H2158" s="118"/>
    </row>
    <row r="2159" spans="7:8" ht="12.75">
      <c r="G2159" s="118"/>
      <c r="H2159" s="118"/>
    </row>
    <row r="2160" spans="7:8" ht="12.75">
      <c r="G2160" s="118"/>
      <c r="H2160" s="118"/>
    </row>
    <row r="2161" spans="7:8" ht="12.75">
      <c r="G2161" s="118"/>
      <c r="H2161" s="118"/>
    </row>
    <row r="2162" spans="7:8" ht="12.75">
      <c r="G2162" s="118"/>
      <c r="H2162" s="118"/>
    </row>
    <row r="2163" spans="7:8" ht="12.75">
      <c r="G2163" s="118"/>
      <c r="H2163" s="118"/>
    </row>
    <row r="2164" spans="7:8" ht="12.75">
      <c r="G2164" s="118"/>
      <c r="H2164" s="118"/>
    </row>
    <row r="2165" spans="7:8" ht="12.75">
      <c r="G2165" s="118"/>
      <c r="H2165" s="118"/>
    </row>
    <row r="2166" spans="7:8" ht="12.75">
      <c r="G2166" s="118"/>
      <c r="H2166" s="118"/>
    </row>
    <row r="2167" spans="7:8" ht="12.75">
      <c r="G2167" s="118"/>
      <c r="H2167" s="118"/>
    </row>
    <row r="2168" spans="7:8" ht="12.75">
      <c r="G2168" s="118"/>
      <c r="H2168" s="118"/>
    </row>
    <row r="2169" spans="7:8" ht="12.75">
      <c r="G2169" s="118"/>
      <c r="H2169" s="118"/>
    </row>
    <row r="2170" spans="7:8" ht="12.75">
      <c r="G2170" s="118"/>
      <c r="H2170" s="118"/>
    </row>
    <row r="2171" spans="7:8" ht="12.75">
      <c r="G2171" s="118"/>
      <c r="H2171" s="118"/>
    </row>
    <row r="2172" spans="7:8" ht="12.75">
      <c r="G2172" s="118"/>
      <c r="H2172" s="118"/>
    </row>
    <row r="2173" spans="7:8" ht="12.75">
      <c r="G2173" s="118"/>
      <c r="H2173" s="118"/>
    </row>
    <row r="2174" spans="7:8" ht="12.75">
      <c r="G2174" s="118"/>
      <c r="H2174" s="118"/>
    </row>
    <row r="2175" spans="7:8" ht="12.75">
      <c r="G2175" s="118"/>
      <c r="H2175" s="118"/>
    </row>
    <row r="2176" spans="7:8" ht="12.75">
      <c r="G2176" s="118"/>
      <c r="H2176" s="118"/>
    </row>
    <row r="2177" spans="7:8" ht="12.75">
      <c r="G2177" s="118"/>
      <c r="H2177" s="118"/>
    </row>
    <row r="2178" spans="7:8" ht="12.75">
      <c r="G2178" s="118"/>
      <c r="H2178" s="118"/>
    </row>
    <row r="2179" spans="7:8" ht="12.75">
      <c r="G2179" s="118"/>
      <c r="H2179" s="118"/>
    </row>
    <row r="2180" spans="7:8" ht="12.75">
      <c r="G2180" s="118"/>
      <c r="H2180" s="118"/>
    </row>
    <row r="2181" spans="7:8" ht="12.75">
      <c r="G2181" s="118"/>
      <c r="H2181" s="118"/>
    </row>
    <row r="2182" spans="7:8" ht="12.75">
      <c r="G2182" s="118"/>
      <c r="H2182" s="118"/>
    </row>
    <row r="2183" spans="7:8" ht="12.75">
      <c r="G2183" s="118"/>
      <c r="H2183" s="118"/>
    </row>
    <row r="2184" spans="7:8" ht="12.75">
      <c r="G2184" s="118"/>
      <c r="H2184" s="118"/>
    </row>
    <row r="2185" spans="7:8" ht="12.75">
      <c r="G2185" s="118"/>
      <c r="H2185" s="118"/>
    </row>
    <row r="2186" spans="7:8" ht="12.75">
      <c r="G2186" s="118"/>
      <c r="H2186" s="118"/>
    </row>
    <row r="2187" spans="7:8" ht="12.75">
      <c r="G2187" s="118"/>
      <c r="H2187" s="118"/>
    </row>
    <row r="2188" spans="7:8" ht="12.75">
      <c r="G2188" s="118"/>
      <c r="H2188" s="118"/>
    </row>
    <row r="2189" spans="7:8" ht="12.75">
      <c r="G2189" s="118"/>
      <c r="H2189" s="118"/>
    </row>
    <row r="2190" spans="7:8" ht="12.75">
      <c r="G2190" s="118"/>
      <c r="H2190" s="118"/>
    </row>
    <row r="2191" spans="7:8" ht="12.75">
      <c r="G2191" s="118"/>
      <c r="H2191" s="118"/>
    </row>
    <row r="2192" spans="7:8" ht="12.75">
      <c r="G2192" s="118"/>
      <c r="H2192" s="118"/>
    </row>
    <row r="2193" spans="7:8" ht="12.75">
      <c r="G2193" s="118"/>
      <c r="H2193" s="118"/>
    </row>
    <row r="2194" spans="7:8" ht="12.75">
      <c r="G2194" s="118"/>
      <c r="H2194" s="118"/>
    </row>
    <row r="2195" spans="7:8" ht="12.75">
      <c r="G2195" s="118"/>
      <c r="H2195" s="118"/>
    </row>
    <row r="2196" spans="7:8" ht="12.75">
      <c r="G2196" s="118"/>
      <c r="H2196" s="118"/>
    </row>
    <row r="2197" spans="7:8" ht="12.75">
      <c r="G2197" s="118"/>
      <c r="H2197" s="118"/>
    </row>
    <row r="2198" spans="7:8" ht="12.75">
      <c r="G2198" s="118"/>
      <c r="H2198" s="118"/>
    </row>
    <row r="2199" spans="7:8" ht="12.75">
      <c r="G2199" s="118"/>
      <c r="H2199" s="118"/>
    </row>
    <row r="2200" spans="7:8" ht="12.75">
      <c r="G2200" s="118"/>
      <c r="H2200" s="118"/>
    </row>
    <row r="2201" spans="7:8" ht="12.75">
      <c r="G2201" s="118"/>
      <c r="H2201" s="118"/>
    </row>
    <row r="2202" spans="7:8" ht="12.75">
      <c r="G2202" s="118"/>
      <c r="H2202" s="118"/>
    </row>
    <row r="2203" spans="7:8" ht="12.75">
      <c r="G2203" s="118"/>
      <c r="H2203" s="118"/>
    </row>
    <row r="2204" spans="7:8" ht="12.75">
      <c r="G2204" s="118"/>
      <c r="H2204" s="118"/>
    </row>
    <row r="2205" spans="7:8" ht="12.75">
      <c r="G2205" s="118"/>
      <c r="H2205" s="118"/>
    </row>
    <row r="2206" spans="7:8" ht="12.75">
      <c r="G2206" s="118"/>
      <c r="H2206" s="118"/>
    </row>
    <row r="2207" spans="7:8" ht="12.75">
      <c r="G2207" s="118"/>
      <c r="H2207" s="118"/>
    </row>
    <row r="2208" spans="7:8" ht="12.75">
      <c r="G2208" s="118"/>
      <c r="H2208" s="118"/>
    </row>
    <row r="2209" spans="7:8" ht="12.75">
      <c r="G2209" s="118"/>
      <c r="H2209" s="118"/>
    </row>
    <row r="2210" spans="7:8" ht="12.75">
      <c r="G2210" s="118"/>
      <c r="H2210" s="118"/>
    </row>
    <row r="2211" spans="7:8" ht="12.75">
      <c r="G2211" s="118"/>
      <c r="H2211" s="118"/>
    </row>
    <row r="2212" spans="7:8" ht="12.75">
      <c r="G2212" s="118"/>
      <c r="H2212" s="118"/>
    </row>
    <row r="2213" spans="7:8" ht="12.75">
      <c r="G2213" s="118"/>
      <c r="H2213" s="118"/>
    </row>
    <row r="2214" spans="7:8" ht="12.75">
      <c r="G2214" s="118"/>
      <c r="H2214" s="118"/>
    </row>
    <row r="2215" spans="7:8" ht="12.75">
      <c r="G2215" s="118"/>
      <c r="H2215" s="118"/>
    </row>
    <row r="2216" spans="7:8" ht="12.75">
      <c r="G2216" s="118"/>
      <c r="H2216" s="118"/>
    </row>
    <row r="2217" spans="7:8" ht="12.75">
      <c r="G2217" s="118"/>
      <c r="H2217" s="118"/>
    </row>
    <row r="2218" spans="7:8" ht="12.75">
      <c r="G2218" s="118"/>
      <c r="H2218" s="118"/>
    </row>
    <row r="2219" spans="7:8" ht="12.75">
      <c r="G2219" s="118"/>
      <c r="H2219" s="118"/>
    </row>
    <row r="2220" spans="7:8" ht="12.75">
      <c r="G2220" s="118"/>
      <c r="H2220" s="118"/>
    </row>
    <row r="2221" spans="7:8" ht="12.75">
      <c r="G2221" s="118"/>
      <c r="H2221" s="118"/>
    </row>
    <row r="2222" spans="7:8" ht="12.75">
      <c r="G2222" s="118"/>
      <c r="H2222" s="118"/>
    </row>
    <row r="2223" spans="7:8" ht="12.75">
      <c r="G2223" s="118"/>
      <c r="H2223" s="118"/>
    </row>
    <row r="2224" spans="7:8" ht="12.75">
      <c r="G2224" s="118"/>
      <c r="H2224" s="118"/>
    </row>
    <row r="2225" spans="7:8" ht="12.75">
      <c r="G2225" s="118"/>
      <c r="H2225" s="118"/>
    </row>
    <row r="2226" spans="7:8" ht="12.75">
      <c r="G2226" s="118"/>
      <c r="H2226" s="118"/>
    </row>
    <row r="2227" spans="7:8" ht="12.75">
      <c r="G2227" s="118"/>
      <c r="H2227" s="118"/>
    </row>
    <row r="2228" spans="7:8" ht="12.75">
      <c r="G2228" s="118"/>
      <c r="H2228" s="118"/>
    </row>
    <row r="2229" spans="7:8" ht="12.75">
      <c r="G2229" s="118"/>
      <c r="H2229" s="118"/>
    </row>
    <row r="2230" spans="7:8" ht="12.75">
      <c r="G2230" s="118"/>
      <c r="H2230" s="118"/>
    </row>
    <row r="2231" spans="7:8" ht="12.75">
      <c r="G2231" s="118"/>
      <c r="H2231" s="118"/>
    </row>
    <row r="2232" spans="7:8" ht="12.75">
      <c r="G2232" s="118"/>
      <c r="H2232" s="118"/>
    </row>
    <row r="2233" spans="7:8" ht="12.75">
      <c r="G2233" s="118"/>
      <c r="H2233" s="118"/>
    </row>
    <row r="2234" spans="7:8" ht="12.75">
      <c r="G2234" s="118"/>
      <c r="H2234" s="118"/>
    </row>
    <row r="2235" spans="7:8" ht="12.75">
      <c r="G2235" s="118"/>
      <c r="H2235" s="118"/>
    </row>
    <row r="2236" spans="7:8" ht="12.75">
      <c r="G2236" s="118"/>
      <c r="H2236" s="118"/>
    </row>
    <row r="2237" spans="7:8" ht="12.75">
      <c r="G2237" s="118"/>
      <c r="H2237" s="118"/>
    </row>
    <row r="2238" spans="7:8" ht="12.75">
      <c r="G2238" s="118"/>
      <c r="H2238" s="118"/>
    </row>
    <row r="2239" spans="7:8" ht="12.75">
      <c r="G2239" s="118"/>
      <c r="H2239" s="118"/>
    </row>
    <row r="2240" spans="7:8" ht="12.75">
      <c r="G2240" s="118"/>
      <c r="H2240" s="118"/>
    </row>
    <row r="2241" spans="7:8" ht="12.75">
      <c r="G2241" s="118"/>
      <c r="H2241" s="118"/>
    </row>
    <row r="2242" spans="7:8" ht="12.75">
      <c r="G2242" s="118"/>
      <c r="H2242" s="118"/>
    </row>
    <row r="2243" spans="7:8" ht="12.75">
      <c r="G2243" s="118"/>
      <c r="H2243" s="118"/>
    </row>
    <row r="2244" spans="7:8" ht="12.75">
      <c r="G2244" s="118"/>
      <c r="H2244" s="118"/>
    </row>
    <row r="2245" spans="7:8" ht="12.75">
      <c r="G2245" s="118"/>
      <c r="H2245" s="118"/>
    </row>
    <row r="2246" spans="7:8" ht="12.75">
      <c r="G2246" s="118"/>
      <c r="H2246" s="118"/>
    </row>
    <row r="2247" spans="7:8" ht="12.75">
      <c r="G2247" s="118"/>
      <c r="H2247" s="118"/>
    </row>
    <row r="2248" spans="7:8" ht="12.75">
      <c r="G2248" s="118"/>
      <c r="H2248" s="118"/>
    </row>
    <row r="2249" spans="7:8" ht="12.75">
      <c r="G2249" s="118"/>
      <c r="H2249" s="118"/>
    </row>
    <row r="2250" spans="7:8" ht="12.75">
      <c r="G2250" s="118"/>
      <c r="H2250" s="118"/>
    </row>
    <row r="2251" spans="7:8" ht="12.75">
      <c r="G2251" s="118"/>
      <c r="H2251" s="118"/>
    </row>
    <row r="2252" spans="7:8" ht="12.75">
      <c r="G2252" s="118"/>
      <c r="H2252" s="118"/>
    </row>
    <row r="2253" spans="7:8" ht="12.75">
      <c r="G2253" s="118"/>
      <c r="H2253" s="118"/>
    </row>
    <row r="2254" spans="7:8" ht="12.75">
      <c r="G2254" s="118"/>
      <c r="H2254" s="118"/>
    </row>
    <row r="2255" spans="7:8" ht="12.75">
      <c r="G2255" s="118"/>
      <c r="H2255" s="118"/>
    </row>
    <row r="2256" spans="7:8" ht="12.75">
      <c r="G2256" s="118"/>
      <c r="H2256" s="118"/>
    </row>
    <row r="2257" spans="7:8" ht="12.75">
      <c r="G2257" s="118"/>
      <c r="H2257" s="118"/>
    </row>
    <row r="2258" spans="7:8" ht="12.75">
      <c r="G2258" s="118"/>
      <c r="H2258" s="118"/>
    </row>
    <row r="2259" spans="7:8" ht="12.75">
      <c r="G2259" s="118"/>
      <c r="H2259" s="118"/>
    </row>
    <row r="2260" spans="7:8" ht="12.75">
      <c r="G2260" s="118"/>
      <c r="H2260" s="118"/>
    </row>
    <row r="2261" spans="7:8" ht="12.75">
      <c r="G2261" s="118"/>
      <c r="H2261" s="118"/>
    </row>
    <row r="2262" spans="7:8" ht="12.75">
      <c r="G2262" s="118"/>
      <c r="H2262" s="118"/>
    </row>
    <row r="2263" spans="7:8" ht="12.75">
      <c r="G2263" s="118"/>
      <c r="H2263" s="118"/>
    </row>
    <row r="2264" spans="7:8" ht="12.75">
      <c r="G2264" s="118"/>
      <c r="H2264" s="118"/>
    </row>
    <row r="2265" spans="7:8" ht="12.75">
      <c r="G2265" s="118"/>
      <c r="H2265" s="118"/>
    </row>
    <row r="2266" spans="7:8" ht="12.75">
      <c r="G2266" s="118"/>
      <c r="H2266" s="118"/>
    </row>
    <row r="2267" spans="7:8" ht="12.75">
      <c r="G2267" s="118"/>
      <c r="H2267" s="118"/>
    </row>
    <row r="2268" spans="7:8" ht="12.75">
      <c r="G2268" s="118"/>
      <c r="H2268" s="118"/>
    </row>
    <row r="2269" spans="7:8" ht="12.75">
      <c r="G2269" s="118"/>
      <c r="H2269" s="118"/>
    </row>
    <row r="2270" spans="7:8" ht="12.75">
      <c r="G2270" s="118"/>
      <c r="H2270" s="118"/>
    </row>
    <row r="2271" spans="7:8" ht="12.75">
      <c r="G2271" s="118"/>
      <c r="H2271" s="118"/>
    </row>
    <row r="2272" spans="7:8" ht="12.75">
      <c r="G2272" s="118"/>
      <c r="H2272" s="118"/>
    </row>
    <row r="2273" spans="7:8" ht="12.75">
      <c r="G2273" s="118"/>
      <c r="H2273" s="118"/>
    </row>
    <row r="2274" spans="7:8" ht="12.75">
      <c r="G2274" s="118"/>
      <c r="H2274" s="118"/>
    </row>
    <row r="2275" spans="7:8" ht="12.75">
      <c r="G2275" s="118"/>
      <c r="H2275" s="118"/>
    </row>
    <row r="2276" spans="7:8" ht="12.75">
      <c r="G2276" s="118"/>
      <c r="H2276" s="118"/>
    </row>
    <row r="2277" spans="7:8" ht="12.75">
      <c r="G2277" s="118"/>
      <c r="H2277" s="118"/>
    </row>
    <row r="2278" spans="7:8" ht="12.75">
      <c r="G2278" s="118"/>
      <c r="H2278" s="118"/>
    </row>
    <row r="2279" spans="7:8" ht="12.75">
      <c r="G2279" s="118"/>
      <c r="H2279" s="118"/>
    </row>
    <row r="2280" spans="7:8" ht="12.75">
      <c r="G2280" s="118"/>
      <c r="H2280" s="118"/>
    </row>
    <row r="2281" spans="7:8" ht="12.75">
      <c r="G2281" s="118"/>
      <c r="H2281" s="118"/>
    </row>
    <row r="2282" spans="7:8" ht="12.75">
      <c r="G2282" s="118"/>
      <c r="H2282" s="118"/>
    </row>
    <row r="2283" spans="7:8" ht="12.75">
      <c r="G2283" s="118"/>
      <c r="H2283" s="118"/>
    </row>
    <row r="2284" spans="7:8" ht="12.75">
      <c r="G2284" s="118"/>
      <c r="H2284" s="118"/>
    </row>
    <row r="2285" spans="7:8" ht="12.75">
      <c r="G2285" s="118"/>
      <c r="H2285" s="118"/>
    </row>
    <row r="2286" spans="7:8" ht="12.75">
      <c r="G2286" s="118"/>
      <c r="H2286" s="118"/>
    </row>
    <row r="2287" spans="7:8" ht="12.75">
      <c r="G2287" s="118"/>
      <c r="H2287" s="118"/>
    </row>
    <row r="2288" spans="7:8" ht="12.75">
      <c r="G2288" s="118"/>
      <c r="H2288" s="118"/>
    </row>
    <row r="2289" spans="7:8" ht="12.75">
      <c r="G2289" s="118"/>
      <c r="H2289" s="118"/>
    </row>
    <row r="2290" spans="7:8" ht="12.75">
      <c r="G2290" s="118"/>
      <c r="H2290" s="118"/>
    </row>
    <row r="2291" spans="7:8" ht="12.75">
      <c r="G2291" s="118"/>
      <c r="H2291" s="118"/>
    </row>
    <row r="2292" spans="7:8" ht="12.75">
      <c r="G2292" s="118"/>
      <c r="H2292" s="118"/>
    </row>
    <row r="2293" spans="7:8" ht="12.75">
      <c r="G2293" s="118"/>
      <c r="H2293" s="118"/>
    </row>
    <row r="2294" spans="7:8" ht="12.75">
      <c r="G2294" s="118"/>
      <c r="H2294" s="118"/>
    </row>
    <row r="2295" spans="7:8" ht="12.75">
      <c r="G2295" s="118"/>
      <c r="H2295" s="118"/>
    </row>
    <row r="2296" spans="7:8" ht="12.75">
      <c r="G2296" s="118"/>
      <c r="H2296" s="118"/>
    </row>
    <row r="2297" spans="7:8" ht="12.75">
      <c r="G2297" s="118"/>
      <c r="H2297" s="118"/>
    </row>
    <row r="2298" spans="7:8" ht="12.75">
      <c r="G2298" s="118"/>
      <c r="H2298" s="118"/>
    </row>
    <row r="2299" spans="7:8" ht="12.75">
      <c r="G2299" s="118"/>
      <c r="H2299" s="118"/>
    </row>
    <row r="2300" spans="7:8" ht="12.75">
      <c r="G2300" s="118"/>
      <c r="H2300" s="118"/>
    </row>
    <row r="2301" spans="7:8" ht="12.75">
      <c r="G2301" s="118"/>
      <c r="H2301" s="118"/>
    </row>
    <row r="2302" spans="7:8" ht="12.75">
      <c r="G2302" s="118"/>
      <c r="H2302" s="118"/>
    </row>
    <row r="2303" spans="7:8" ht="12.75">
      <c r="G2303" s="118"/>
      <c r="H2303" s="118"/>
    </row>
    <row r="2304" spans="7:8" ht="12.75">
      <c r="G2304" s="118"/>
      <c r="H2304" s="118"/>
    </row>
    <row r="2305" spans="7:8" ht="12.75">
      <c r="G2305" s="118"/>
      <c r="H2305" s="118"/>
    </row>
    <row r="2306" spans="7:8" ht="12.75">
      <c r="G2306" s="118"/>
      <c r="H2306" s="118"/>
    </row>
    <row r="2307" spans="7:8" ht="12.75">
      <c r="G2307" s="118"/>
      <c r="H2307" s="118"/>
    </row>
    <row r="2308" spans="7:8" ht="12.75">
      <c r="G2308" s="118"/>
      <c r="H2308" s="118"/>
    </row>
    <row r="2309" spans="7:8" ht="12.75">
      <c r="G2309" s="118"/>
      <c r="H2309" s="118"/>
    </row>
    <row r="2310" spans="7:8" ht="12.75">
      <c r="G2310" s="118"/>
      <c r="H2310" s="118"/>
    </row>
    <row r="2311" spans="7:8" ht="12.75">
      <c r="G2311" s="118"/>
      <c r="H2311" s="118"/>
    </row>
    <row r="2312" spans="7:8" ht="12.75">
      <c r="G2312" s="118"/>
      <c r="H2312" s="118"/>
    </row>
    <row r="2313" spans="7:8" ht="12.75">
      <c r="G2313" s="118"/>
      <c r="H2313" s="118"/>
    </row>
    <row r="2314" spans="7:8" ht="12.75">
      <c r="G2314" s="118"/>
      <c r="H2314" s="118"/>
    </row>
    <row r="2315" spans="7:8" ht="12.75">
      <c r="G2315" s="118"/>
      <c r="H2315" s="118"/>
    </row>
    <row r="2316" spans="7:8" ht="12.75">
      <c r="G2316" s="118"/>
      <c r="H2316" s="118"/>
    </row>
    <row r="2317" spans="7:8" ht="12.75">
      <c r="G2317" s="118"/>
      <c r="H2317" s="118"/>
    </row>
    <row r="2318" spans="7:8" ht="12.75">
      <c r="G2318" s="118"/>
      <c r="H2318" s="118"/>
    </row>
    <row r="2319" spans="7:8" ht="12.75">
      <c r="G2319" s="118"/>
      <c r="H2319" s="118"/>
    </row>
    <row r="2320" spans="7:8" ht="12.75">
      <c r="G2320" s="118"/>
      <c r="H2320" s="118"/>
    </row>
    <row r="2321" spans="7:8" ht="12.75">
      <c r="G2321" s="118"/>
      <c r="H2321" s="118"/>
    </row>
    <row r="2322" spans="7:8" ht="12.75">
      <c r="G2322" s="118"/>
      <c r="H2322" s="118"/>
    </row>
    <row r="2323" spans="7:8" ht="12.75">
      <c r="G2323" s="118"/>
      <c r="H2323" s="118"/>
    </row>
    <row r="2324" spans="7:8" ht="12.75">
      <c r="G2324" s="118"/>
      <c r="H2324" s="118"/>
    </row>
    <row r="2325" spans="7:8" ht="12.75">
      <c r="G2325" s="118"/>
      <c r="H2325" s="118"/>
    </row>
    <row r="2326" spans="7:8" ht="12.75">
      <c r="G2326" s="118"/>
      <c r="H2326" s="118"/>
    </row>
    <row r="2327" spans="7:8" ht="12.75">
      <c r="G2327" s="118"/>
      <c r="H2327" s="118"/>
    </row>
    <row r="2328" spans="7:8" ht="12.75">
      <c r="G2328" s="118"/>
      <c r="H2328" s="118"/>
    </row>
    <row r="2329" spans="7:8" ht="12.75">
      <c r="G2329" s="118"/>
      <c r="H2329" s="118"/>
    </row>
    <row r="2330" spans="7:8" ht="12.75">
      <c r="G2330" s="118"/>
      <c r="H2330" s="118"/>
    </row>
    <row r="2331" spans="7:8" ht="12.75">
      <c r="G2331" s="118"/>
      <c r="H2331" s="118"/>
    </row>
    <row r="2332" spans="7:8" ht="12.75">
      <c r="G2332" s="118"/>
      <c r="H2332" s="118"/>
    </row>
    <row r="2333" spans="7:8" ht="12.75">
      <c r="G2333" s="118"/>
      <c r="H2333" s="118"/>
    </row>
    <row r="2334" spans="7:8" ht="12.75">
      <c r="G2334" s="118"/>
      <c r="H2334" s="118"/>
    </row>
    <row r="2335" spans="7:8" ht="12.75">
      <c r="G2335" s="118"/>
      <c r="H2335" s="118"/>
    </row>
    <row r="2336" spans="7:8" ht="12.75">
      <c r="G2336" s="118"/>
      <c r="H2336" s="118"/>
    </row>
    <row r="2337" spans="7:8" ht="12.75">
      <c r="G2337" s="118"/>
      <c r="H2337" s="118"/>
    </row>
    <row r="2338" spans="7:8" ht="12.75">
      <c r="G2338" s="118"/>
      <c r="H2338" s="118"/>
    </row>
    <row r="2339" spans="7:8" ht="12.75">
      <c r="G2339" s="118"/>
      <c r="H2339" s="118"/>
    </row>
    <row r="2340" spans="7:8" ht="12.75">
      <c r="G2340" s="118"/>
      <c r="H2340" s="118"/>
    </row>
    <row r="2341" spans="7:8" ht="12.75">
      <c r="G2341" s="118"/>
      <c r="H2341" s="118"/>
    </row>
    <row r="2342" spans="7:8" ht="12.75">
      <c r="G2342" s="118"/>
      <c r="H2342" s="118"/>
    </row>
    <row r="2343" spans="7:8" ht="12.75">
      <c r="G2343" s="118"/>
      <c r="H2343" s="118"/>
    </row>
    <row r="2344" spans="7:8" ht="12.75">
      <c r="G2344" s="118"/>
      <c r="H2344" s="118"/>
    </row>
    <row r="2345" spans="7:8" ht="12.75">
      <c r="G2345" s="118"/>
      <c r="H2345" s="118"/>
    </row>
    <row r="2346" spans="7:8" ht="12.75">
      <c r="G2346" s="118"/>
      <c r="H2346" s="118"/>
    </row>
    <row r="2347" spans="7:8" ht="12.75">
      <c r="G2347" s="118"/>
      <c r="H2347" s="118"/>
    </row>
    <row r="2348" spans="7:8" ht="12.75">
      <c r="G2348" s="118"/>
      <c r="H2348" s="118"/>
    </row>
    <row r="2349" spans="7:8" ht="12.75">
      <c r="G2349" s="118"/>
      <c r="H2349" s="118"/>
    </row>
    <row r="2350" spans="7:8" ht="12.75">
      <c r="G2350" s="118"/>
      <c r="H2350" s="118"/>
    </row>
    <row r="2351" spans="7:8" ht="12.75">
      <c r="G2351" s="118"/>
      <c r="H2351" s="118"/>
    </row>
    <row r="2352" spans="7:8" ht="12.75">
      <c r="G2352" s="118"/>
      <c r="H2352" s="118"/>
    </row>
    <row r="2353" spans="7:8" ht="12.75">
      <c r="G2353" s="118"/>
      <c r="H2353" s="118"/>
    </row>
    <row r="2354" spans="7:8" ht="12.75">
      <c r="G2354" s="118"/>
      <c r="H2354" s="118"/>
    </row>
    <row r="2355" spans="7:8" ht="12.75">
      <c r="G2355" s="118"/>
      <c r="H2355" s="118"/>
    </row>
    <row r="2356" spans="7:8" ht="12.75">
      <c r="G2356" s="118"/>
      <c r="H2356" s="118"/>
    </row>
    <row r="2357" spans="7:8" ht="12.75">
      <c r="G2357" s="118"/>
      <c r="H2357" s="118"/>
    </row>
    <row r="2358" spans="7:8" ht="12.75">
      <c r="G2358" s="118"/>
      <c r="H2358" s="118"/>
    </row>
    <row r="2359" spans="7:8" ht="12.75">
      <c r="G2359" s="118"/>
      <c r="H2359" s="118"/>
    </row>
    <row r="2360" spans="7:8" ht="12.75">
      <c r="G2360" s="118"/>
      <c r="H2360" s="118"/>
    </row>
    <row r="2361" spans="7:8" ht="12.75">
      <c r="G2361" s="118"/>
      <c r="H2361" s="118"/>
    </row>
    <row r="2362" spans="7:8" ht="12.75">
      <c r="G2362" s="118"/>
      <c r="H2362" s="118"/>
    </row>
    <row r="2363" spans="7:8" ht="12.75">
      <c r="G2363" s="118"/>
      <c r="H2363" s="118"/>
    </row>
    <row r="2364" spans="7:8" ht="12.75">
      <c r="G2364" s="118"/>
      <c r="H2364" s="118"/>
    </row>
    <row r="2365" spans="7:8" ht="12.75">
      <c r="G2365" s="118"/>
      <c r="H2365" s="118"/>
    </row>
    <row r="2366" spans="7:8" ht="12.75">
      <c r="G2366" s="118"/>
      <c r="H2366" s="118"/>
    </row>
    <row r="2367" spans="7:8" ht="12.75">
      <c r="G2367" s="118"/>
      <c r="H2367" s="118"/>
    </row>
    <row r="2368" spans="7:8" ht="12.75">
      <c r="G2368" s="118"/>
      <c r="H2368" s="118"/>
    </row>
    <row r="2369" spans="7:8" ht="12.75">
      <c r="G2369" s="118"/>
      <c r="H2369" s="118"/>
    </row>
    <row r="2370" spans="7:8" ht="12.75">
      <c r="G2370" s="118"/>
      <c r="H2370" s="118"/>
    </row>
    <row r="2371" spans="7:8" ht="12.75">
      <c r="G2371" s="118"/>
      <c r="H2371" s="118"/>
    </row>
    <row r="2372" spans="7:8" ht="12.75">
      <c r="G2372" s="118"/>
      <c r="H2372" s="118"/>
    </row>
    <row r="2373" spans="7:8" ht="12.75">
      <c r="G2373" s="118"/>
      <c r="H2373" s="118"/>
    </row>
    <row r="2374" spans="7:8" ht="12.75">
      <c r="G2374" s="118"/>
      <c r="H2374" s="118"/>
    </row>
    <row r="2375" spans="7:8" ht="12.75">
      <c r="G2375" s="118"/>
      <c r="H2375" s="118"/>
    </row>
    <row r="2376" spans="7:8" ht="12.75">
      <c r="G2376" s="118"/>
      <c r="H2376" s="118"/>
    </row>
    <row r="2377" spans="7:8" ht="12.75">
      <c r="G2377" s="118"/>
      <c r="H2377" s="118"/>
    </row>
    <row r="2378" spans="7:8" ht="12.75">
      <c r="G2378" s="118"/>
      <c r="H2378" s="118"/>
    </row>
    <row r="2379" spans="7:8" ht="12.75">
      <c r="G2379" s="118"/>
      <c r="H2379" s="118"/>
    </row>
    <row r="2380" spans="7:8" ht="12.75">
      <c r="G2380" s="118"/>
      <c r="H2380" s="118"/>
    </row>
    <row r="2381" spans="7:8" ht="12.75">
      <c r="G2381" s="118"/>
      <c r="H2381" s="118"/>
    </row>
    <row r="2382" spans="7:8" ht="12.75">
      <c r="G2382" s="118"/>
      <c r="H2382" s="118"/>
    </row>
    <row r="2383" spans="7:8" ht="12.75">
      <c r="G2383" s="118"/>
      <c r="H2383" s="118"/>
    </row>
    <row r="2384" spans="7:8" ht="12.75">
      <c r="G2384" s="118"/>
      <c r="H2384" s="118"/>
    </row>
    <row r="2385" spans="7:8" ht="12.75">
      <c r="G2385" s="118"/>
      <c r="H2385" s="118"/>
    </row>
    <row r="2386" spans="7:8" ht="12.75">
      <c r="G2386" s="118"/>
      <c r="H2386" s="118"/>
    </row>
    <row r="2387" spans="7:8" ht="12.75">
      <c r="G2387" s="118"/>
      <c r="H2387" s="118"/>
    </row>
    <row r="2388" spans="7:8" ht="12.75">
      <c r="G2388" s="118"/>
      <c r="H2388" s="118"/>
    </row>
    <row r="2389" spans="7:8" ht="12.75">
      <c r="G2389" s="118"/>
      <c r="H2389" s="118"/>
    </row>
    <row r="2390" spans="7:8" ht="12.75">
      <c r="G2390" s="118"/>
      <c r="H2390" s="118"/>
    </row>
    <row r="2391" spans="7:8" ht="12.75">
      <c r="G2391" s="118"/>
      <c r="H2391" s="118"/>
    </row>
    <row r="2392" spans="7:8" ht="12.75">
      <c r="G2392" s="118"/>
      <c r="H2392" s="118"/>
    </row>
    <row r="2393" spans="7:8" ht="12.75">
      <c r="G2393" s="118"/>
      <c r="H2393" s="118"/>
    </row>
    <row r="2394" spans="7:8" ht="12.75">
      <c r="G2394" s="118"/>
      <c r="H2394" s="118"/>
    </row>
    <row r="2395" spans="7:8" ht="12.75">
      <c r="G2395" s="118"/>
      <c r="H2395" s="118"/>
    </row>
    <row r="2396" spans="7:8" ht="12.75">
      <c r="G2396" s="118"/>
      <c r="H2396" s="118"/>
    </row>
    <row r="2397" spans="7:8" ht="12.75">
      <c r="G2397" s="118"/>
      <c r="H2397" s="118"/>
    </row>
    <row r="2398" spans="7:8" ht="12.75">
      <c r="G2398" s="118"/>
      <c r="H2398" s="118"/>
    </row>
    <row r="2399" spans="7:8" ht="12.75">
      <c r="G2399" s="118"/>
      <c r="H2399" s="118"/>
    </row>
    <row r="2400" spans="7:8" ht="12.75">
      <c r="G2400" s="118"/>
      <c r="H2400" s="118"/>
    </row>
    <row r="2401" spans="7:8" ht="12.75">
      <c r="G2401" s="118"/>
      <c r="H2401" s="118"/>
    </row>
    <row r="2402" spans="7:8" ht="12.75">
      <c r="G2402" s="118"/>
      <c r="H2402" s="118"/>
    </row>
    <row r="2403" spans="7:8" ht="12.75">
      <c r="G2403" s="118"/>
      <c r="H2403" s="118"/>
    </row>
    <row r="2404" spans="7:8" ht="12.75">
      <c r="G2404" s="118"/>
      <c r="H2404" s="118"/>
    </row>
    <row r="2405" spans="7:8" ht="12.75">
      <c r="G2405" s="118"/>
      <c r="H2405" s="118"/>
    </row>
    <row r="2406" spans="7:8" ht="12.75">
      <c r="G2406" s="118"/>
      <c r="H2406" s="118"/>
    </row>
    <row r="2407" spans="7:8" ht="12.75">
      <c r="G2407" s="118"/>
      <c r="H2407" s="118"/>
    </row>
    <row r="2408" spans="7:8" ht="12.75">
      <c r="G2408" s="118"/>
      <c r="H2408" s="118"/>
    </row>
    <row r="2409" spans="7:8" ht="12.75">
      <c r="G2409" s="118"/>
      <c r="H2409" s="118"/>
    </row>
    <row r="2410" spans="7:8" ht="12.75">
      <c r="G2410" s="118"/>
      <c r="H2410" s="118"/>
    </row>
    <row r="2411" spans="7:8" ht="12.75">
      <c r="G2411" s="118"/>
      <c r="H2411" s="118"/>
    </row>
    <row r="2412" spans="7:8" ht="12.75">
      <c r="G2412" s="118"/>
      <c r="H2412" s="118"/>
    </row>
    <row r="2413" spans="7:8" ht="12.75">
      <c r="G2413" s="118"/>
      <c r="H2413" s="118"/>
    </row>
    <row r="2414" spans="7:8" ht="12.75">
      <c r="G2414" s="118"/>
      <c r="H2414" s="118"/>
    </row>
    <row r="2415" spans="7:8" ht="12.75">
      <c r="G2415" s="118"/>
      <c r="H2415" s="118"/>
    </row>
    <row r="2416" spans="7:8" ht="12.75">
      <c r="G2416" s="118"/>
      <c r="H2416" s="118"/>
    </row>
    <row r="2417" spans="7:8" ht="12.75">
      <c r="G2417" s="118"/>
      <c r="H2417" s="118"/>
    </row>
    <row r="2418" spans="7:8" ht="12.75">
      <c r="G2418" s="118"/>
      <c r="H2418" s="118"/>
    </row>
    <row r="2419" spans="7:8" ht="12.75">
      <c r="G2419" s="118"/>
      <c r="H2419" s="118"/>
    </row>
    <row r="2420" spans="7:8" ht="12.75">
      <c r="G2420" s="118"/>
      <c r="H2420" s="118"/>
    </row>
    <row r="2421" spans="7:8" ht="12.75">
      <c r="G2421" s="118"/>
      <c r="H2421" s="118"/>
    </row>
    <row r="2422" spans="7:8" ht="12.75">
      <c r="G2422" s="118"/>
      <c r="H2422" s="118"/>
    </row>
    <row r="2423" spans="7:8" ht="12.75">
      <c r="G2423" s="118"/>
      <c r="H2423" s="118"/>
    </row>
    <row r="2424" spans="7:8" ht="12.75">
      <c r="G2424" s="118"/>
      <c r="H2424" s="118"/>
    </row>
    <row r="2425" spans="7:8" ht="12.75">
      <c r="G2425" s="118"/>
      <c r="H2425" s="118"/>
    </row>
    <row r="2426" spans="7:8" ht="12.75">
      <c r="G2426" s="118"/>
      <c r="H2426" s="118"/>
    </row>
    <row r="2427" spans="7:8" ht="12.75">
      <c r="G2427" s="118"/>
      <c r="H2427" s="118"/>
    </row>
    <row r="2428" spans="7:8" ht="12.75">
      <c r="G2428" s="118"/>
      <c r="H2428" s="118"/>
    </row>
    <row r="2429" spans="7:8" ht="12.75">
      <c r="G2429" s="118"/>
      <c r="H2429" s="118"/>
    </row>
    <row r="2430" spans="7:8" ht="12.75">
      <c r="G2430" s="118"/>
      <c r="H2430" s="118"/>
    </row>
    <row r="2431" spans="7:8" ht="12.75">
      <c r="G2431" s="118"/>
      <c r="H2431" s="118"/>
    </row>
    <row r="2432" spans="7:8" ht="12.75">
      <c r="G2432" s="118"/>
      <c r="H2432" s="118"/>
    </row>
    <row r="2433" spans="7:8" ht="12.75">
      <c r="G2433" s="118"/>
      <c r="H2433" s="118"/>
    </row>
    <row r="2434" spans="7:8" ht="12.75">
      <c r="G2434" s="118"/>
      <c r="H2434" s="118"/>
    </row>
    <row r="2435" spans="7:8" ht="12.75">
      <c r="G2435" s="118"/>
      <c r="H2435" s="118"/>
    </row>
    <row r="2436" spans="7:8" ht="12.75">
      <c r="G2436" s="118"/>
      <c r="H2436" s="118"/>
    </row>
    <row r="2437" spans="7:8" ht="12.75">
      <c r="G2437" s="118"/>
      <c r="H2437" s="118"/>
    </row>
    <row r="2438" spans="7:8" ht="12.75">
      <c r="G2438" s="118"/>
      <c r="H2438" s="118"/>
    </row>
    <row r="2439" spans="7:8" ht="12.75">
      <c r="G2439" s="118"/>
      <c r="H2439" s="118"/>
    </row>
    <row r="2440" spans="7:8" ht="12.75">
      <c r="G2440" s="118"/>
      <c r="H2440" s="118"/>
    </row>
    <row r="2441" spans="7:8" ht="12.75">
      <c r="G2441" s="118"/>
      <c r="H2441" s="118"/>
    </row>
    <row r="2442" spans="7:8" ht="12.75">
      <c r="G2442" s="118"/>
      <c r="H2442" s="118"/>
    </row>
    <row r="2443" spans="7:8" ht="12.75">
      <c r="G2443" s="118"/>
      <c r="H2443" s="118"/>
    </row>
    <row r="2444" spans="7:8" ht="12.75">
      <c r="G2444" s="118"/>
      <c r="H2444" s="118"/>
    </row>
    <row r="2445" spans="7:8" ht="12.75">
      <c r="G2445" s="118"/>
      <c r="H2445" s="118"/>
    </row>
    <row r="2446" spans="7:8" ht="12.75">
      <c r="G2446" s="118"/>
      <c r="H2446" s="118"/>
    </row>
    <row r="2447" spans="7:8" ht="12.75">
      <c r="G2447" s="118"/>
      <c r="H2447" s="118"/>
    </row>
    <row r="2448" spans="7:8" ht="12.75">
      <c r="G2448" s="118"/>
      <c r="H2448" s="118"/>
    </row>
    <row r="2449" spans="7:8" ht="12.75">
      <c r="G2449" s="118"/>
      <c r="H2449" s="118"/>
    </row>
    <row r="2450" spans="7:8" ht="12.75">
      <c r="G2450" s="118"/>
      <c r="H2450" s="118"/>
    </row>
    <row r="2451" spans="7:8" ht="12.75">
      <c r="G2451" s="118"/>
      <c r="H2451" s="118"/>
    </row>
    <row r="2452" spans="7:8" ht="12.75">
      <c r="G2452" s="118"/>
      <c r="H2452" s="118"/>
    </row>
    <row r="2453" spans="7:8" ht="12.75">
      <c r="G2453" s="118"/>
      <c r="H2453" s="118"/>
    </row>
    <row r="2454" spans="7:8" ht="12.75">
      <c r="G2454" s="118"/>
      <c r="H2454" s="118"/>
    </row>
    <row r="2455" spans="7:8" ht="12.75">
      <c r="G2455" s="118"/>
      <c r="H2455" s="118"/>
    </row>
    <row r="2456" spans="7:8" ht="12.75">
      <c r="G2456" s="118"/>
      <c r="H2456" s="118"/>
    </row>
    <row r="2457" spans="7:8" ht="12.75">
      <c r="G2457" s="118"/>
      <c r="H2457" s="118"/>
    </row>
    <row r="2458" spans="7:8" ht="12.75">
      <c r="G2458" s="118"/>
      <c r="H2458" s="118"/>
    </row>
    <row r="2459" spans="7:8" ht="12.75">
      <c r="G2459" s="118"/>
      <c r="H2459" s="118"/>
    </row>
    <row r="2460" spans="7:8" ht="12.75">
      <c r="G2460" s="118"/>
      <c r="H2460" s="118"/>
    </row>
    <row r="2461" spans="7:8" ht="12.75">
      <c r="G2461" s="118"/>
      <c r="H2461" s="118"/>
    </row>
    <row r="2462" spans="7:8" ht="12.75">
      <c r="G2462" s="118"/>
      <c r="H2462" s="118"/>
    </row>
    <row r="2463" spans="7:8" ht="12.75">
      <c r="G2463" s="118"/>
      <c r="H2463" s="118"/>
    </row>
    <row r="2464" spans="7:8" ht="12.75">
      <c r="G2464" s="118"/>
      <c r="H2464" s="118"/>
    </row>
    <row r="2465" spans="7:8" ht="12.75">
      <c r="G2465" s="118"/>
      <c r="H2465" s="118"/>
    </row>
    <row r="2466" spans="7:8" ht="12.75">
      <c r="G2466" s="118"/>
      <c r="H2466" s="118"/>
    </row>
    <row r="2467" spans="7:8" ht="12.75">
      <c r="G2467" s="118"/>
      <c r="H2467" s="118"/>
    </row>
    <row r="2468" spans="7:8" ht="12.75">
      <c r="G2468" s="118"/>
      <c r="H2468" s="118"/>
    </row>
    <row r="2469" spans="7:8" ht="12.75">
      <c r="G2469" s="118"/>
      <c r="H2469" s="118"/>
    </row>
    <row r="2470" spans="7:8" ht="12.75">
      <c r="G2470" s="118"/>
      <c r="H2470" s="118"/>
    </row>
    <row r="2471" spans="7:8" ht="12.75">
      <c r="G2471" s="118"/>
      <c r="H2471" s="118"/>
    </row>
    <row r="2472" spans="7:8" ht="12.75">
      <c r="G2472" s="118"/>
      <c r="H2472" s="118"/>
    </row>
    <row r="2473" spans="7:8" ht="12.75">
      <c r="G2473" s="118"/>
      <c r="H2473" s="118"/>
    </row>
    <row r="2474" spans="7:8" ht="12.75">
      <c r="G2474" s="118"/>
      <c r="H2474" s="118"/>
    </row>
    <row r="2475" spans="7:8" ht="12.75">
      <c r="G2475" s="118"/>
      <c r="H2475" s="118"/>
    </row>
    <row r="2476" spans="7:8" ht="12.75">
      <c r="G2476" s="118"/>
      <c r="H2476" s="118"/>
    </row>
    <row r="2477" spans="7:8" ht="12.75">
      <c r="G2477" s="118"/>
      <c r="H2477" s="118"/>
    </row>
    <row r="2478" spans="7:8" ht="12.75">
      <c r="G2478" s="118"/>
      <c r="H2478" s="118"/>
    </row>
    <row r="2479" spans="7:8" ht="12.75">
      <c r="G2479" s="118"/>
      <c r="H2479" s="118"/>
    </row>
    <row r="2480" spans="7:8" ht="12.75">
      <c r="G2480" s="118"/>
      <c r="H2480" s="118"/>
    </row>
    <row r="2481" spans="7:8" ht="12.75">
      <c r="G2481" s="118"/>
      <c r="H2481" s="118"/>
    </row>
    <row r="2482" spans="7:8" ht="12.75">
      <c r="G2482" s="118"/>
      <c r="H2482" s="118"/>
    </row>
    <row r="2483" spans="7:8" ht="12.75">
      <c r="G2483" s="118"/>
      <c r="H2483" s="118"/>
    </row>
    <row r="2484" spans="7:8" ht="12.75">
      <c r="G2484" s="118"/>
      <c r="H2484" s="118"/>
    </row>
    <row r="2485" spans="7:8" ht="12.75">
      <c r="G2485" s="118"/>
      <c r="H2485" s="118"/>
    </row>
    <row r="2486" spans="7:8" ht="12.75">
      <c r="G2486" s="118"/>
      <c r="H2486" s="118"/>
    </row>
    <row r="2487" spans="7:8" ht="12.75">
      <c r="G2487" s="118"/>
      <c r="H2487" s="118"/>
    </row>
    <row r="2488" spans="7:8" ht="12.75">
      <c r="G2488" s="118"/>
      <c r="H2488" s="118"/>
    </row>
    <row r="2489" spans="7:8" ht="12.75">
      <c r="G2489" s="118"/>
      <c r="H2489" s="118"/>
    </row>
    <row r="2490" spans="7:8" ht="12.75">
      <c r="G2490" s="118"/>
      <c r="H2490" s="118"/>
    </row>
    <row r="2491" spans="7:8" ht="12.75">
      <c r="G2491" s="118"/>
      <c r="H2491" s="118"/>
    </row>
    <row r="2492" spans="7:8" ht="12.75">
      <c r="G2492" s="118"/>
      <c r="H2492" s="118"/>
    </row>
    <row r="2493" spans="7:8" ht="12.75">
      <c r="G2493" s="118"/>
      <c r="H2493" s="118"/>
    </row>
    <row r="2494" spans="7:8" ht="12.75">
      <c r="G2494" s="118"/>
      <c r="H2494" s="118"/>
    </row>
    <row r="2495" spans="7:8" ht="12.75">
      <c r="G2495" s="118"/>
      <c r="H2495" s="118"/>
    </row>
    <row r="2496" spans="7:8" ht="12.75">
      <c r="G2496" s="118"/>
      <c r="H2496" s="118"/>
    </row>
    <row r="2497" spans="7:8" ht="12.75">
      <c r="G2497" s="118"/>
      <c r="H2497" s="118"/>
    </row>
    <row r="2498" spans="7:8" ht="12.75">
      <c r="G2498" s="118"/>
      <c r="H2498" s="118"/>
    </row>
    <row r="2499" spans="7:8" ht="12.75">
      <c r="G2499" s="118"/>
      <c r="H2499" s="118"/>
    </row>
    <row r="2500" spans="7:8" ht="12.75">
      <c r="G2500" s="118"/>
      <c r="H2500" s="118"/>
    </row>
    <row r="2501" spans="7:8" ht="12.75">
      <c r="G2501" s="118"/>
      <c r="H2501" s="118"/>
    </row>
    <row r="2502" spans="7:8" ht="12.75">
      <c r="G2502" s="118"/>
      <c r="H2502" s="118"/>
    </row>
    <row r="2503" spans="7:8" ht="12.75">
      <c r="G2503" s="118"/>
      <c r="H2503" s="118"/>
    </row>
    <row r="2504" spans="7:8" ht="12.75">
      <c r="G2504" s="118"/>
      <c r="H2504" s="118"/>
    </row>
    <row r="2505" spans="7:8" ht="12.75">
      <c r="G2505" s="118"/>
      <c r="H2505" s="118"/>
    </row>
    <row r="2506" spans="7:8" ht="12.75">
      <c r="G2506" s="118"/>
      <c r="H2506" s="118"/>
    </row>
    <row r="2507" spans="7:8" ht="12.75">
      <c r="G2507" s="118"/>
      <c r="H2507" s="118"/>
    </row>
    <row r="2508" spans="7:8" ht="12.75">
      <c r="G2508" s="118"/>
      <c r="H2508" s="118"/>
    </row>
    <row r="2509" spans="7:8" ht="12.75">
      <c r="G2509" s="118"/>
      <c r="H2509" s="118"/>
    </row>
    <row r="2510" spans="7:8" ht="12.75">
      <c r="G2510" s="118"/>
      <c r="H2510" s="118"/>
    </row>
    <row r="2511" spans="7:8" ht="12.75">
      <c r="G2511" s="118"/>
      <c r="H2511" s="118"/>
    </row>
    <row r="2512" spans="7:8" ht="12.75">
      <c r="G2512" s="118"/>
      <c r="H2512" s="118"/>
    </row>
    <row r="2513" spans="7:8" ht="12.75">
      <c r="G2513" s="118"/>
      <c r="H2513" s="118"/>
    </row>
    <row r="2514" spans="7:8" ht="12.75">
      <c r="G2514" s="118"/>
      <c r="H2514" s="118"/>
    </row>
    <row r="2515" spans="7:8" ht="12.75">
      <c r="G2515" s="118"/>
      <c r="H2515" s="118"/>
    </row>
    <row r="2516" spans="7:8" ht="12.75">
      <c r="G2516" s="118"/>
      <c r="H2516" s="118"/>
    </row>
    <row r="2517" spans="7:8" ht="12.75">
      <c r="G2517" s="118"/>
      <c r="H2517" s="118"/>
    </row>
    <row r="2518" spans="7:8" ht="12.75">
      <c r="G2518" s="118"/>
      <c r="H2518" s="118"/>
    </row>
    <row r="2519" spans="7:8" ht="12.75">
      <c r="G2519" s="118"/>
      <c r="H2519" s="118"/>
    </row>
    <row r="2520" spans="7:8" ht="12.75">
      <c r="G2520" s="118"/>
      <c r="H2520" s="118"/>
    </row>
    <row r="2521" spans="7:8" ht="12.75">
      <c r="G2521" s="118"/>
      <c r="H2521" s="118"/>
    </row>
    <row r="2522" spans="7:8" ht="12.75">
      <c r="G2522" s="118"/>
      <c r="H2522" s="118"/>
    </row>
    <row r="2523" spans="7:8" ht="12.75">
      <c r="G2523" s="118"/>
      <c r="H2523" s="118"/>
    </row>
    <row r="2524" spans="7:8" ht="12.75">
      <c r="G2524" s="118"/>
      <c r="H2524" s="118"/>
    </row>
    <row r="2525" spans="7:8" ht="12.75">
      <c r="G2525" s="118"/>
      <c r="H2525" s="118"/>
    </row>
    <row r="2526" spans="7:8" ht="12.75">
      <c r="G2526" s="118"/>
      <c r="H2526" s="118"/>
    </row>
    <row r="2527" spans="7:8" ht="12.75">
      <c r="G2527" s="118"/>
      <c r="H2527" s="118"/>
    </row>
    <row r="2528" spans="7:8" ht="12.75">
      <c r="G2528" s="118"/>
      <c r="H2528" s="118"/>
    </row>
    <row r="2529" spans="7:8" ht="12.75">
      <c r="G2529" s="118"/>
      <c r="H2529" s="118"/>
    </row>
    <row r="2530" spans="7:8" ht="12.75">
      <c r="G2530" s="118"/>
      <c r="H2530" s="118"/>
    </row>
    <row r="2531" spans="7:8" ht="12.75">
      <c r="G2531" s="118"/>
      <c r="H2531" s="118"/>
    </row>
    <row r="2532" spans="7:8" ht="12.75">
      <c r="G2532" s="118"/>
      <c r="H2532" s="118"/>
    </row>
    <row r="2533" spans="7:8" ht="12.75">
      <c r="G2533" s="118"/>
      <c r="H2533" s="118"/>
    </row>
    <row r="2534" spans="7:8" ht="12.75">
      <c r="G2534" s="118"/>
      <c r="H2534" s="118"/>
    </row>
    <row r="2535" spans="7:8" ht="12.75">
      <c r="G2535" s="118"/>
      <c r="H2535" s="118"/>
    </row>
    <row r="2536" spans="7:8" ht="12.75">
      <c r="G2536" s="118"/>
      <c r="H2536" s="118"/>
    </row>
    <row r="2537" spans="7:8" ht="12.75">
      <c r="G2537" s="118"/>
      <c r="H2537" s="118"/>
    </row>
    <row r="2538" spans="7:8" ht="12.75">
      <c r="G2538" s="118"/>
      <c r="H2538" s="118"/>
    </row>
    <row r="2539" spans="7:8" ht="12.75">
      <c r="G2539" s="118"/>
      <c r="H2539" s="118"/>
    </row>
    <row r="2540" spans="7:8" ht="12.75">
      <c r="G2540" s="118"/>
      <c r="H2540" s="118"/>
    </row>
    <row r="2541" spans="7:8" ht="12.75">
      <c r="G2541" s="118"/>
      <c r="H2541" s="118"/>
    </row>
    <row r="2542" spans="7:8" ht="12.75">
      <c r="G2542" s="118"/>
      <c r="H2542" s="118"/>
    </row>
    <row r="2543" spans="7:8" ht="12.75">
      <c r="G2543" s="118"/>
      <c r="H2543" s="118"/>
    </row>
    <row r="2544" spans="7:8" ht="12.75">
      <c r="G2544" s="118"/>
      <c r="H2544" s="118"/>
    </row>
    <row r="2545" spans="7:8" ht="12.75">
      <c r="G2545" s="118"/>
      <c r="H2545" s="118"/>
    </row>
    <row r="2546" spans="7:8" ht="12.75">
      <c r="G2546" s="118"/>
      <c r="H2546" s="118"/>
    </row>
    <row r="2547" spans="7:8" ht="12.75">
      <c r="G2547" s="118"/>
      <c r="H2547" s="118"/>
    </row>
    <row r="2548" spans="7:8" ht="12.75">
      <c r="G2548" s="118"/>
      <c r="H2548" s="118"/>
    </row>
    <row r="2549" spans="7:8" ht="12.75">
      <c r="G2549" s="118"/>
      <c r="H2549" s="118"/>
    </row>
    <row r="2550" spans="7:8" ht="12.75">
      <c r="G2550" s="118"/>
      <c r="H2550" s="118"/>
    </row>
    <row r="2551" spans="7:8" ht="12.75">
      <c r="G2551" s="118"/>
      <c r="H2551" s="118"/>
    </row>
    <row r="2552" spans="7:8" ht="12.75">
      <c r="G2552" s="118"/>
      <c r="H2552" s="118"/>
    </row>
    <row r="2553" spans="7:8" ht="12.75">
      <c r="G2553" s="118"/>
      <c r="H2553" s="118"/>
    </row>
    <row r="2554" spans="7:8" ht="12.75">
      <c r="G2554" s="118"/>
      <c r="H2554" s="118"/>
    </row>
    <row r="2555" spans="7:8" ht="12.75">
      <c r="G2555" s="118"/>
      <c r="H2555" s="118"/>
    </row>
    <row r="2556" spans="7:8" ht="12.75">
      <c r="G2556" s="118"/>
      <c r="H2556" s="118"/>
    </row>
    <row r="2557" spans="7:8" ht="12.75">
      <c r="G2557" s="118"/>
      <c r="H2557" s="118"/>
    </row>
    <row r="2558" spans="7:8" ht="12.75">
      <c r="G2558" s="118"/>
      <c r="H2558" s="118"/>
    </row>
    <row r="2559" spans="7:8" ht="12.75">
      <c r="G2559" s="118"/>
      <c r="H2559" s="118"/>
    </row>
    <row r="2560" spans="7:8" ht="12.75">
      <c r="G2560" s="118"/>
      <c r="H2560" s="118"/>
    </row>
    <row r="2561" spans="7:8" ht="12.75">
      <c r="G2561" s="118"/>
      <c r="H2561" s="118"/>
    </row>
    <row r="2562" spans="7:8" ht="12.75">
      <c r="G2562" s="118"/>
      <c r="H2562" s="118"/>
    </row>
    <row r="2563" spans="7:8" ht="12.75">
      <c r="G2563" s="118"/>
      <c r="H2563" s="118"/>
    </row>
    <row r="2564" spans="7:8" ht="12.75">
      <c r="G2564" s="118"/>
      <c r="H2564" s="118"/>
    </row>
    <row r="2565" spans="7:8" ht="12.75">
      <c r="G2565" s="118"/>
      <c r="H2565" s="118"/>
    </row>
    <row r="2566" spans="7:8" ht="12.75">
      <c r="G2566" s="118"/>
      <c r="H2566" s="118"/>
    </row>
    <row r="2567" spans="7:8" ht="12.75">
      <c r="G2567" s="118"/>
      <c r="H2567" s="118"/>
    </row>
    <row r="2568" spans="7:8" ht="12.75">
      <c r="G2568" s="118"/>
      <c r="H2568" s="118"/>
    </row>
    <row r="2569" spans="7:8" ht="12.75">
      <c r="G2569" s="118"/>
      <c r="H2569" s="118"/>
    </row>
    <row r="2570" spans="7:8" ht="12.75">
      <c r="G2570" s="118"/>
      <c r="H2570" s="118"/>
    </row>
    <row r="2571" spans="7:8" ht="12.75">
      <c r="G2571" s="118"/>
      <c r="H2571" s="118"/>
    </row>
    <row r="2572" spans="7:8" ht="12.75">
      <c r="G2572" s="118"/>
      <c r="H2572" s="118"/>
    </row>
    <row r="2573" spans="7:8" ht="12.75">
      <c r="G2573" s="118"/>
      <c r="H2573" s="118"/>
    </row>
    <row r="2574" spans="7:8" ht="12.75">
      <c r="G2574" s="118"/>
      <c r="H2574" s="118"/>
    </row>
    <row r="2575" spans="7:8" ht="12.75">
      <c r="G2575" s="118"/>
      <c r="H2575" s="118"/>
    </row>
    <row r="2576" spans="7:8" ht="12.75">
      <c r="G2576" s="118"/>
      <c r="H2576" s="118"/>
    </row>
    <row r="2577" spans="7:8" ht="12.75">
      <c r="G2577" s="118"/>
      <c r="H2577" s="118"/>
    </row>
    <row r="2578" spans="7:8" ht="12.75">
      <c r="G2578" s="118"/>
      <c r="H2578" s="118"/>
    </row>
    <row r="2579" spans="7:8" ht="12.75">
      <c r="G2579" s="118"/>
      <c r="H2579" s="118"/>
    </row>
    <row r="2580" spans="7:8" ht="12.75">
      <c r="G2580" s="118"/>
      <c r="H2580" s="118"/>
    </row>
    <row r="2581" spans="7:8" ht="12.75">
      <c r="G2581" s="118"/>
      <c r="H2581" s="118"/>
    </row>
    <row r="2582" spans="7:8" ht="12.75">
      <c r="G2582" s="118"/>
      <c r="H2582" s="118"/>
    </row>
    <row r="2583" spans="7:8" ht="12.75">
      <c r="G2583" s="118"/>
      <c r="H2583" s="118"/>
    </row>
    <row r="2584" spans="7:8" ht="12.75">
      <c r="G2584" s="118"/>
      <c r="H2584" s="118"/>
    </row>
    <row r="2585" spans="7:8" ht="12.75">
      <c r="G2585" s="118"/>
      <c r="H2585" s="118"/>
    </row>
    <row r="2586" spans="7:8" ht="12.75">
      <c r="G2586" s="118"/>
      <c r="H2586" s="118"/>
    </row>
    <row r="2587" spans="7:8" ht="12.75">
      <c r="G2587" s="118"/>
      <c r="H2587" s="118"/>
    </row>
    <row r="2588" spans="7:8" ht="12.75">
      <c r="G2588" s="118"/>
      <c r="H2588" s="118"/>
    </row>
    <row r="2589" spans="7:8" ht="12.75">
      <c r="G2589" s="118"/>
      <c r="H2589" s="118"/>
    </row>
    <row r="2590" spans="7:8" ht="12.75">
      <c r="G2590" s="118"/>
      <c r="H2590" s="118"/>
    </row>
    <row r="2591" spans="7:8" ht="12.75">
      <c r="G2591" s="118"/>
      <c r="H2591" s="118"/>
    </row>
    <row r="2592" spans="7:8" ht="12.75">
      <c r="G2592" s="118"/>
      <c r="H2592" s="118"/>
    </row>
    <row r="2593" spans="7:8" ht="12.75">
      <c r="G2593" s="118"/>
      <c r="H2593" s="118"/>
    </row>
    <row r="2594" spans="7:8" ht="12.75">
      <c r="G2594" s="118"/>
      <c r="H2594" s="118"/>
    </row>
    <row r="2595" spans="7:8" ht="12.75">
      <c r="G2595" s="118"/>
      <c r="H2595" s="118"/>
    </row>
    <row r="2596" spans="7:8" ht="12.75">
      <c r="G2596" s="118"/>
      <c r="H2596" s="118"/>
    </row>
    <row r="2597" spans="7:8" ht="12.75">
      <c r="G2597" s="118"/>
      <c r="H2597" s="118"/>
    </row>
    <row r="2598" spans="7:8" ht="12.75">
      <c r="G2598" s="118"/>
      <c r="H2598" s="118"/>
    </row>
    <row r="2599" spans="7:8" ht="12.75">
      <c r="G2599" s="118"/>
      <c r="H2599" s="118"/>
    </row>
    <row r="2600" spans="7:8" ht="12.75">
      <c r="G2600" s="118"/>
      <c r="H2600" s="118"/>
    </row>
    <row r="2601" spans="7:8" ht="12.75">
      <c r="G2601" s="118"/>
      <c r="H2601" s="118"/>
    </row>
    <row r="2602" spans="7:8" ht="12.75">
      <c r="G2602" s="118"/>
      <c r="H2602" s="118"/>
    </row>
    <row r="2603" spans="7:8" ht="12.75">
      <c r="G2603" s="118"/>
      <c r="H2603" s="118"/>
    </row>
    <row r="2604" spans="7:8" ht="12.75">
      <c r="G2604" s="118"/>
      <c r="H2604" s="118"/>
    </row>
    <row r="2605" spans="7:8" ht="12.75">
      <c r="G2605" s="118"/>
      <c r="H2605" s="118"/>
    </row>
    <row r="2606" spans="7:8" ht="12.75">
      <c r="G2606" s="118"/>
      <c r="H2606" s="118"/>
    </row>
    <row r="2607" spans="7:8" ht="12.75">
      <c r="G2607" s="118"/>
      <c r="H2607" s="118"/>
    </row>
    <row r="2608" spans="7:8" ht="12.75">
      <c r="G2608" s="118"/>
      <c r="H2608" s="118"/>
    </row>
    <row r="2609" spans="7:8" ht="12.75">
      <c r="G2609" s="118"/>
      <c r="H2609" s="118"/>
    </row>
    <row r="2610" spans="7:8" ht="12.75">
      <c r="G2610" s="118"/>
      <c r="H2610" s="118"/>
    </row>
    <row r="2611" spans="7:8" ht="12.75">
      <c r="G2611" s="118"/>
      <c r="H2611" s="118"/>
    </row>
    <row r="2612" spans="7:8" ht="12.75">
      <c r="G2612" s="118"/>
      <c r="H2612" s="118"/>
    </row>
    <row r="2613" spans="7:8" ht="12.75">
      <c r="G2613" s="118"/>
      <c r="H2613" s="118"/>
    </row>
    <row r="2614" spans="7:8" ht="12.75">
      <c r="G2614" s="118"/>
      <c r="H2614" s="118"/>
    </row>
    <row r="2615" spans="7:8" ht="12.75">
      <c r="G2615" s="118"/>
      <c r="H2615" s="118"/>
    </row>
    <row r="2616" spans="7:8" ht="12.75">
      <c r="G2616" s="118"/>
      <c r="H2616" s="118"/>
    </row>
    <row r="2617" spans="7:8" ht="12.75">
      <c r="G2617" s="118"/>
      <c r="H2617" s="118"/>
    </row>
    <row r="2618" spans="7:8" ht="12.75">
      <c r="G2618" s="118"/>
      <c r="H2618" s="118"/>
    </row>
    <row r="2619" spans="7:8" ht="12.75">
      <c r="G2619" s="118"/>
      <c r="H2619" s="118"/>
    </row>
    <row r="2620" spans="7:8" ht="12.75">
      <c r="G2620" s="118"/>
      <c r="H2620" s="118"/>
    </row>
    <row r="2621" spans="7:8" ht="12.75">
      <c r="G2621" s="118"/>
      <c r="H2621" s="118"/>
    </row>
    <row r="2622" spans="7:8" ht="12.75">
      <c r="G2622" s="118"/>
      <c r="H2622" s="118"/>
    </row>
    <row r="2623" spans="7:8" ht="12.75">
      <c r="G2623" s="118"/>
      <c r="H2623" s="118"/>
    </row>
    <row r="2624" spans="7:8" ht="12.75">
      <c r="G2624" s="118"/>
      <c r="H2624" s="118"/>
    </row>
    <row r="2625" spans="7:8" ht="12.75">
      <c r="G2625" s="118"/>
      <c r="H2625" s="118"/>
    </row>
    <row r="2626" spans="7:8" ht="12.75">
      <c r="G2626" s="118"/>
      <c r="H2626" s="118"/>
    </row>
    <row r="2627" ht="12.75">
      <c r="H2627" s="118"/>
    </row>
  </sheetData>
  <sheetProtection/>
  <mergeCells count="3">
    <mergeCell ref="A12:F12"/>
    <mergeCell ref="E776:F776"/>
    <mergeCell ref="A10:H10"/>
  </mergeCells>
  <printOptions/>
  <pageMargins left="1.220472440944882" right="0.11811023622047245" top="0.2755905511811024" bottom="0.15748031496062992" header="0.15748031496062992" footer="0.15748031496062992"/>
  <pageSetup horizontalDpi="600" verticalDpi="600" orientation="portrait" paperSize="9" scale="59" r:id="rId1"/>
  <rowBreaks count="6" manualBreakCount="6">
    <brk id="322" max="9" man="1"/>
    <brk id="373" max="9" man="1"/>
    <brk id="418" max="9" man="1"/>
    <brk id="469" max="9" man="1"/>
    <brk id="555" max="8" man="1"/>
    <brk id="7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2022-10-10T05:58:11Z</cp:lastPrinted>
  <dcterms:created xsi:type="dcterms:W3CDTF">1996-10-08T23:32:33Z</dcterms:created>
  <dcterms:modified xsi:type="dcterms:W3CDTF">2022-10-11T01:57:04Z</dcterms:modified>
  <cp:category/>
  <cp:version/>
  <cp:contentType/>
  <cp:contentStatus/>
</cp:coreProperties>
</file>