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990"/>
  </bookViews>
  <sheets>
    <sheet name="3 кв 2023 " sheetId="6" r:id="rId1"/>
  </sheets>
  <definedNames>
    <definedName name="_xlnm.Print_Titles" localSheetId="0">'3 кв 2023 '!$3:$6</definedName>
    <definedName name="_xlnm.Print_Area" localSheetId="0">'3 кв 2023 '!$A$1:$I$71</definedName>
  </definedNames>
  <calcPr calcId="125725"/>
</workbook>
</file>

<file path=xl/calcChain.xml><?xml version="1.0" encoding="utf-8"?>
<calcChain xmlns="http://schemas.openxmlformats.org/spreadsheetml/2006/main">
  <c r="E59" i="6"/>
  <c r="G11" l="1"/>
  <c r="G10"/>
  <c r="G16"/>
  <c r="G52" l="1"/>
  <c r="G58"/>
  <c r="G57"/>
  <c r="G66"/>
  <c r="H52"/>
  <c r="H51" s="1"/>
  <c r="H50" s="1"/>
  <c r="G54"/>
  <c r="H54" s="1"/>
  <c r="G44"/>
  <c r="G43" s="1"/>
  <c r="G42" s="1"/>
  <c r="G40"/>
  <c r="H40" s="1"/>
  <c r="H39" s="1"/>
  <c r="G32"/>
  <c r="G13"/>
  <c r="G12"/>
  <c r="F65"/>
  <c r="H65" s="1"/>
  <c r="F64"/>
  <c r="F63"/>
  <c r="H63" s="1"/>
  <c r="F59"/>
  <c r="F14"/>
  <c r="H14" s="1"/>
  <c r="F13"/>
  <c r="F12"/>
  <c r="E70"/>
  <c r="E68"/>
  <c r="D68"/>
  <c r="H66"/>
  <c r="F66"/>
  <c r="E66"/>
  <c r="D66"/>
  <c r="C66"/>
  <c r="C65"/>
  <c r="C58" s="1"/>
  <c r="C57" s="1"/>
  <c r="H64"/>
  <c r="H61"/>
  <c r="H59"/>
  <c r="E58"/>
  <c r="D58"/>
  <c r="D57" s="1"/>
  <c r="E57"/>
  <c r="H56"/>
  <c r="H55"/>
  <c r="H53"/>
  <c r="I52"/>
  <c r="G51"/>
  <c r="F51"/>
  <c r="E51"/>
  <c r="E50" s="1"/>
  <c r="D51"/>
  <c r="D50" s="1"/>
  <c r="C51"/>
  <c r="C50" s="1"/>
  <c r="F50"/>
  <c r="I49"/>
  <c r="H49"/>
  <c r="I48"/>
  <c r="H48"/>
  <c r="I47"/>
  <c r="H47"/>
  <c r="D47"/>
  <c r="C47"/>
  <c r="C46" s="1"/>
  <c r="C45" s="1"/>
  <c r="G46"/>
  <c r="F46"/>
  <c r="F45" s="1"/>
  <c r="E46"/>
  <c r="E45" s="1"/>
  <c r="D46"/>
  <c r="D45" s="1"/>
  <c r="G45"/>
  <c r="I44"/>
  <c r="F43"/>
  <c r="F42" s="1"/>
  <c r="E43"/>
  <c r="E42" s="1"/>
  <c r="D43"/>
  <c r="D42" s="1"/>
  <c r="C43"/>
  <c r="C42" s="1"/>
  <c r="I40"/>
  <c r="F39"/>
  <c r="E39"/>
  <c r="D39"/>
  <c r="C39"/>
  <c r="I38"/>
  <c r="H38"/>
  <c r="I37"/>
  <c r="H37"/>
  <c r="I36"/>
  <c r="H36"/>
  <c r="G35"/>
  <c r="F35"/>
  <c r="E35"/>
  <c r="D35"/>
  <c r="C35"/>
  <c r="C34" s="1"/>
  <c r="H32"/>
  <c r="H31" s="1"/>
  <c r="H30" s="1"/>
  <c r="G31"/>
  <c r="G30" s="1"/>
  <c r="F31"/>
  <c r="F30" s="1"/>
  <c r="E31"/>
  <c r="E30" s="1"/>
  <c r="D31"/>
  <c r="D30" s="1"/>
  <c r="C31"/>
  <c r="C30" s="1"/>
  <c r="E29"/>
  <c r="F29" s="1"/>
  <c r="H28"/>
  <c r="C28"/>
  <c r="H27"/>
  <c r="H26"/>
  <c r="C26"/>
  <c r="G25"/>
  <c r="D25"/>
  <c r="H24"/>
  <c r="H23"/>
  <c r="G22"/>
  <c r="F22"/>
  <c r="E22"/>
  <c r="D22"/>
  <c r="D21" s="1"/>
  <c r="C22"/>
  <c r="H20"/>
  <c r="H19"/>
  <c r="H18"/>
  <c r="H17"/>
  <c r="G15"/>
  <c r="F16"/>
  <c r="E16"/>
  <c r="D16"/>
  <c r="D15" s="1"/>
  <c r="C16"/>
  <c r="C15" s="1"/>
  <c r="F15"/>
  <c r="E15"/>
  <c r="F10"/>
  <c r="F9" s="1"/>
  <c r="H11"/>
  <c r="E10"/>
  <c r="E9" s="1"/>
  <c r="D10"/>
  <c r="D9" s="1"/>
  <c r="C10"/>
  <c r="C9" s="1"/>
  <c r="D34" l="1"/>
  <c r="G50"/>
  <c r="G39"/>
  <c r="H13"/>
  <c r="D8"/>
  <c r="H12"/>
  <c r="H10" s="1"/>
  <c r="H9" s="1"/>
  <c r="E25"/>
  <c r="E21" s="1"/>
  <c r="E8" s="1"/>
  <c r="H44"/>
  <c r="H43" s="1"/>
  <c r="H42" s="1"/>
  <c r="C25"/>
  <c r="C21" s="1"/>
  <c r="C8" s="1"/>
  <c r="E34"/>
  <c r="E33" s="1"/>
  <c r="G34"/>
  <c r="F58"/>
  <c r="F57" s="1"/>
  <c r="H58"/>
  <c r="H57" s="1"/>
  <c r="H46"/>
  <c r="H45" s="1"/>
  <c r="F34"/>
  <c r="F33" s="1"/>
  <c r="H35"/>
  <c r="H34" s="1"/>
  <c r="H22"/>
  <c r="I22"/>
  <c r="H16"/>
  <c r="H15" s="1"/>
  <c r="I15"/>
  <c r="H29"/>
  <c r="H25" s="1"/>
  <c r="F25"/>
  <c r="I25" s="1"/>
  <c r="I10"/>
  <c r="C33"/>
  <c r="D33"/>
  <c r="G9"/>
  <c r="G21"/>
  <c r="G33" l="1"/>
  <c r="E7"/>
  <c r="E71"/>
  <c r="D71"/>
  <c r="I33"/>
  <c r="H33"/>
  <c r="F21"/>
  <c r="F8" s="1"/>
  <c r="F71" s="1"/>
  <c r="H21"/>
  <c r="H8" s="1"/>
  <c r="C71"/>
  <c r="C7"/>
  <c r="F7"/>
  <c r="G8"/>
  <c r="D7"/>
  <c r="G71" l="1"/>
  <c r="H71"/>
  <c r="H7"/>
  <c r="G7"/>
  <c r="I7" s="1"/>
  <c r="I71"/>
  <c r="I8"/>
</calcChain>
</file>

<file path=xl/sharedStrings.xml><?xml version="1.0" encoding="utf-8"?>
<sst xmlns="http://schemas.openxmlformats.org/spreadsheetml/2006/main" count="143" uniqueCount="136">
  <si>
    <t/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</si>
  <si>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</si>
  <si>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</si>
  <si>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</si>
  <si>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</si>
  <si>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</si>
  <si>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</si>
  <si>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</si>
  <si>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</si>
  <si>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</si>
  <si>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</si>
  <si>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</si>
  <si>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</si>
  <si>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</si>
  <si>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</si>
  <si>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</si>
  <si>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</si>
  <si>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</si>
  <si>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</si>
  <si>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</si>
  <si>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</si>
  <si>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</si>
  <si>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</si>
  <si>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</si>
  <si>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</si>
  <si>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</si>
  <si>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</si>
  <si>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</si>
  <si>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</si>
  <si>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</si>
  <si>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802 1 11 05013 13 0000 120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</si>
  <si>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</si>
  <si>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</si>
  <si>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</si>
  <si>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</si>
  <si>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</si>
  <si>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</si>
  <si>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</si>
  <si>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</si>
  <si>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</si>
  <si>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</si>
  <si>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</si>
  <si>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</si>
  <si>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</si>
  <si>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</si>
  <si>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</si>
  <si>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</si>
  <si>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</si>
  <si>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</si>
  <si>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</si>
  <si>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</si>
  <si>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</si>
  <si>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</si>
  <si>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</si>
  <si>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</si>
  <si>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</si>
  <si>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</si>
  <si>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</si>
  <si>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</si>
  <si>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</si>
  <si>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</si>
  <si>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802 2 07 05030 13 0000 180</t>
  </si>
  <si>
    <t>Прочие безвозмездные поступления в бюджеты городских поселений</t>
  </si>
  <si>
    <t>ВСЕГО ДОХОДОВ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</si>
  <si>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</si>
  <si>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</si>
  <si>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</si>
  <si>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</si>
  <si>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</si>
  <si>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</si>
  <si>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802 1 06 06033 13 1000 110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</si>
  <si>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</si>
  <si>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</si>
  <si>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</si>
  <si>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</si>
  <si>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</si>
  <si>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</si>
  <si>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</si>
  <si>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802 2 02 30024 13 6336 150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</si>
  <si>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</si>
  <si>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802 2 02 35930 13 0000 150</t>
  </si>
  <si>
    <t>Субвенции бюджетам субъектов Российской Федерации на государственную регистрацию актов гражданского состояния</t>
  </si>
  <si>
    <t>802 1 11 07015 13 0000 120</t>
  </si>
  <si>
    <t>Доходы от перечисления части прибыли МУПов</t>
  </si>
  <si>
    <t>802 1 11 05075 13 0000 120</t>
  </si>
  <si>
    <t>План на 2023 год</t>
  </si>
  <si>
    <t>Доходы от сдачи в аренду имущества, составляющего казну городских поселений (за исключением земельных участков)</t>
  </si>
  <si>
    <t>802 2 02 49999 13 0000 150</t>
  </si>
  <si>
    <t>Прочие межбюджетные трансферты, передаваемые бюджетам городских поселений</t>
  </si>
  <si>
    <t xml:space="preserve">Налог  на  доходы  физических  лиц  с   доходов, 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                               НК РФ
</t>
  </si>
  <si>
    <t>Налог  на  доходы  физических  лиц  с  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ст. 227 НК РФ</t>
  </si>
  <si>
    <t>Налог на доходы физических лиц с доходов, полученных физическими лицами в соответствии со ст. 228   НК РФ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</si>
  <si>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</si>
  <si>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182 1 01 02010 01 0000 110</t>
  </si>
  <si>
    <t>182 1 01 02020 01 0000 110</t>
  </si>
  <si>
    <t>182 1 01 02030 01 0000 110</t>
  </si>
  <si>
    <t>182 1 01 02080 01 0000 110</t>
  </si>
  <si>
    <t>182 1 06 01030 13 0000 110</t>
  </si>
  <si>
    <t>802 2 19 60010 13 6265 150</t>
  </si>
  <si>
    <t>Возврат остатков субсидии на реализацию на территории РС (Якутия) проектов развития общественой инфраструктуры, основанных на местных инициативах (за счет средств ГБ)</t>
  </si>
  <si>
    <t>Уточнение доходов</t>
  </si>
  <si>
    <t>Уточненный план на 2023 год</t>
  </si>
  <si>
    <t>802 2 19 60010 13 6336 150</t>
  </si>
  <si>
    <t>Возврат остатков субвенций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</si>
  <si>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802 2 19 60010 13 0000 150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</si>
  <si>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</si>
  <si>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802 2 02 25555 13 0000 150</t>
  </si>
  <si>
    <t>802 2 02 35118 13 0000 150</t>
  </si>
  <si>
    <t>802 1 14 06025 13 0000 430</t>
  </si>
  <si>
    <t>Доходы от продажи земельных участков, находящихся в собсвенности городских поселений</t>
  </si>
  <si>
    <t>Приложение  1 к постановлению</t>
  </si>
  <si>
    <t>% исполнения</t>
  </si>
  <si>
    <t>802 1 16 07010 13 0000 140</t>
  </si>
  <si>
    <t>802 1 17 01050 13 0000 180</t>
  </si>
  <si>
    <t>Невыясненные поступления</t>
  </si>
  <si>
    <t>Штрафы, пени, неустойки</t>
  </si>
  <si>
    <t>802 1 16 07090 13 0000 140</t>
  </si>
  <si>
    <t>Прочее возмещение ущерба, причиненного муниципальному имуществу</t>
  </si>
  <si>
    <t>802 1 16 10032 13 0000 140</t>
  </si>
  <si>
    <t>802 2 02 29999 13 6277 150</t>
  </si>
  <si>
    <t>182 1 03 0223 10 1000 110</t>
  </si>
  <si>
    <t>182 1 03 0224 10 1000 110</t>
  </si>
  <si>
    <t>182 1 03 0225 10 1000 110</t>
  </si>
  <si>
    <t>182 1 03 0226 10 1000 110</t>
  </si>
  <si>
    <t>802 2 02 36900 13 6900 150</t>
  </si>
  <si>
    <t>Единая субвенция бюджетам городских поселений из бюджета субъекта Российской Федерации</t>
  </si>
  <si>
    <t>Субсидии местным бюджетам на организацию деятельности народных дружин</t>
  </si>
  <si>
    <t>План  на 9 мес. 2023г.</t>
  </si>
  <si>
    <t>Исполнение на 01.10.2023</t>
  </si>
  <si>
    <t>Отклонение (относительно плана за 9 мес.)</t>
  </si>
  <si>
    <t>802 1 14 02053 13 0000 410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</si>
  <si>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</si>
  <si>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</si>
  <si>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</si>
  <si>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Исполнение доходов  бюджета муниципального образования "Город Удачный" Мирнинского района Республики Саха (Якутия)                                                                                                                                           за  9 месяцев 2023г.</t>
  </si>
  <si>
    <t>от 01 ноября 2023г. № 862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</si>
</sst>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_р_._-;\-* #,##0.00_р_._-;_-* &quot;-&quot;????_р_._-;_-@_-"/>
    <numFmt numFmtId="165" formatCode="0.0"/>
    <numFmt numFmtId="166" formatCode="_-* #,##0.0_р_._-;\-* #,##0.0_р_._-;_-* &quot;-&quot;??_р_._-;_-@_-"/>
    <numFmt numFmtId="167" formatCode="_-* #,##0.00\ _₽_-;\-* #,##0.00\ _₽_-;_-* &quot;-&quot;??\ _₽_-;_-@_-"/>
  </numFmts>
  <fonts count="15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2"/>
    </font>
    <font>
      <sz val="10"/>
      <name val="Times New Roman Cyr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6" fillId="0" borderId="0"/>
  </cellStyleXfs>
  <cellXfs count="56">
    <xf numFmtId="0" fontId="0" fillId="0" borderId="0" xfId="0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1" xfId="2" applyFont="1" applyBorder="1" applyAlignment="1">
      <alignment horizontal="justify"/>
    </xf>
    <xf numFmtId="0" fontId="0" fillId="0" borderId="1" xfId="0" applyBorder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>
      <alignment vertical="top" wrapText="1"/>
    </xf>
    <xf numFmtId="0" fontId="5" fillId="0" borderId="1" xfId="0" quotePrefix="1" applyFont="1" applyBorder="1" applyAlignment="1">
      <alignment horizontal="left" wrapText="1"/>
    </xf>
    <xf numFmtId="43" fontId="0" fillId="0" borderId="0" xfId="0" applyNumberFormat="1">
      <alignment vertical="top" wrapText="1"/>
    </xf>
    <xf numFmtId="0" fontId="10" fillId="0" borderId="1" xfId="0" applyFont="1" applyBorder="1">
      <alignment vertical="top" wrapText="1"/>
    </xf>
    <xf numFmtId="0" fontId="1" fillId="0" borderId="1" xfId="0" applyFont="1" applyBorder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top" wrapText="1"/>
    </xf>
    <xf numFmtId="43" fontId="3" fillId="2" borderId="1" xfId="0" applyNumberFormat="1" applyFont="1" applyFill="1" applyBorder="1" applyAlignment="1">
      <alignment horizontal="right" vertical="top" wrapText="1"/>
    </xf>
    <xf numFmtId="43" fontId="1" fillId="2" borderId="1" xfId="0" applyNumberFormat="1" applyFont="1" applyFill="1" applyBorder="1" applyAlignment="1">
      <alignment horizontal="right" vertical="top" wrapText="1"/>
    </xf>
    <xf numFmtId="43" fontId="0" fillId="2" borderId="1" xfId="0" applyNumberFormat="1" applyFill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>
      <alignment vertical="top" wrapText="1"/>
    </xf>
    <xf numFmtId="4" fontId="0" fillId="0" borderId="0" xfId="0" applyNumberFormat="1">
      <alignment vertical="top" wrapText="1"/>
    </xf>
    <xf numFmtId="4" fontId="0" fillId="0" borderId="1" xfId="0" applyNumberFormat="1" applyBorder="1" applyAlignment="1">
      <alignment horizontal="right" vertical="top" wrapText="1"/>
    </xf>
    <xf numFmtId="43" fontId="1" fillId="0" borderId="1" xfId="1" applyFont="1" applyFill="1" applyBorder="1" applyAlignment="1">
      <alignment horizontal="right" vertical="top" wrapText="1"/>
    </xf>
    <xf numFmtId="43" fontId="1" fillId="0" borderId="1" xfId="0" applyNumberFormat="1" applyFont="1" applyBorder="1" applyAlignment="1">
      <alignment horizontal="right" vertical="top" wrapText="1"/>
    </xf>
    <xf numFmtId="43" fontId="10" fillId="0" borderId="1" xfId="1" applyFont="1" applyFill="1" applyBorder="1" applyAlignment="1">
      <alignment horizontal="right" vertical="top" wrapText="1"/>
    </xf>
    <xf numFmtId="43" fontId="0" fillId="0" borderId="1" xfId="0" applyNumberFormat="1" applyBorder="1" applyAlignment="1">
      <alignment horizontal="right" vertical="top" wrapText="1"/>
    </xf>
    <xf numFmtId="43" fontId="3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3" fontId="0" fillId="0" borderId="1" xfId="1" applyFont="1" applyFill="1" applyBorder="1" applyAlignment="1">
      <alignment horizontal="right" vertical="top" wrapText="1"/>
    </xf>
    <xf numFmtId="43" fontId="3" fillId="0" borderId="1" xfId="1" applyFont="1" applyFill="1" applyBorder="1" applyAlignment="1">
      <alignment horizontal="right" vertical="top" wrapText="1"/>
    </xf>
    <xf numFmtId="4" fontId="0" fillId="0" borderId="1" xfId="0" applyNumberFormat="1" applyBorder="1">
      <alignment vertical="top" wrapText="1"/>
    </xf>
    <xf numFmtId="43" fontId="0" fillId="0" borderId="1" xfId="0" applyNumberFormat="1" applyBorder="1">
      <alignment vertical="top" wrapText="1"/>
    </xf>
    <xf numFmtId="0" fontId="12" fillId="0" borderId="4" xfId="0" applyFont="1" applyBorder="1">
      <alignment vertical="top" wrapText="1"/>
    </xf>
    <xf numFmtId="4" fontId="0" fillId="0" borderId="3" xfId="0" applyNumberFormat="1" applyBorder="1" applyAlignment="1">
      <alignment horizontal="right" vertical="top" wrapText="1"/>
    </xf>
    <xf numFmtId="0" fontId="12" fillId="0" borderId="1" xfId="0" applyFont="1" applyBorder="1">
      <alignment vertical="top" wrapText="1"/>
    </xf>
    <xf numFmtId="0" fontId="0" fillId="0" borderId="3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3" fontId="9" fillId="0" borderId="1" xfId="0" applyNumberFormat="1" applyFont="1" applyBorder="1">
      <alignment vertical="top" wrapText="1"/>
    </xf>
    <xf numFmtId="0" fontId="0" fillId="0" borderId="1" xfId="0" applyBorder="1" applyAlignment="1">
      <alignment horizontal="left" vertical="top" wrapText="1"/>
    </xf>
    <xf numFmtId="43" fontId="13" fillId="2" borderId="1" xfId="0" applyNumberFormat="1" applyFont="1" applyFill="1" applyBorder="1" applyAlignment="1">
      <alignment horizontal="right" vertical="top" wrapText="1"/>
    </xf>
    <xf numFmtId="43" fontId="13" fillId="0" borderId="1" xfId="1" applyFont="1" applyFill="1" applyBorder="1" applyAlignment="1">
      <alignment horizontal="right" vertical="top" wrapText="1"/>
    </xf>
    <xf numFmtId="43" fontId="13" fillId="0" borderId="1" xfId="0" applyNumberFormat="1" applyFont="1" applyBorder="1" applyAlignment="1">
      <alignment horizontal="right" vertical="top" wrapText="1"/>
    </xf>
    <xf numFmtId="165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167" fontId="0" fillId="0" borderId="0" xfId="0" applyNumberForma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0" fillId="0" borderId="0" xfId="0" applyNumberFormat="1">
      <alignment vertical="top" wrapText="1"/>
    </xf>
    <xf numFmtId="0" fontId="1" fillId="0" borderId="1" xfId="0" applyFont="1" applyBorder="1">
      <alignment vertical="top" wrapText="1"/>
    </xf>
    <xf numFmtId="0" fontId="9" fillId="0" borderId="0" xfId="0" applyFont="1">
      <alignment vertical="top" wrapText="1"/>
    </xf>
    <xf numFmtId="0" fontId="1" fillId="0" borderId="1" xfId="0" applyFont="1" applyBorder="1">
      <alignment vertical="top" wrapText="1"/>
    </xf>
    <xf numFmtId="0" fontId="8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Normal="100" zoomScaleSheetLayoutView="100" workbookViewId="0">
      <selection activeCell="E14" sqref="E14"/>
    </sheetView>
  </sheetViews>
  <sheetFormatPr defaultRowHeight="12.75"/>
  <cols>
    <col min="1" max="1" width="27.5" customWidth="1"/>
    <col min="2" max="2" width="63.5" customWidth="1"/>
    <col min="3" max="3" width="32.1640625" hidden="1" customWidth="1"/>
    <col min="4" max="4" width="20" hidden="1" customWidth="1"/>
    <col min="5" max="5" width="18.1640625" customWidth="1"/>
    <col min="6" max="6" width="17.6640625" customWidth="1"/>
    <col min="7" max="7" width="17.5" customWidth="1"/>
    <col min="8" max="8" width="16.5" customWidth="1"/>
    <col min="9" max="9" width="9.83203125" style="2" customWidth="1"/>
  </cols>
  <sheetData>
    <row r="1" spans="1:10" ht="18.75" customHeight="1">
      <c r="A1" t="s">
        <v>0</v>
      </c>
      <c r="B1" s="1"/>
      <c r="D1" s="55" t="s">
        <v>110</v>
      </c>
      <c r="E1" s="55"/>
      <c r="F1" s="55"/>
      <c r="G1" s="55"/>
      <c r="H1" s="55"/>
      <c r="I1" s="55"/>
    </row>
    <row r="2" spans="1:10" ht="39.75" customHeight="1">
      <c r="D2" s="55" t="s">
        <v>135</v>
      </c>
      <c r="E2" s="55"/>
      <c r="F2" s="55"/>
      <c r="G2" s="55"/>
      <c r="H2" s="55"/>
      <c r="I2" s="55"/>
    </row>
    <row r="3" spans="1:10" ht="20.25" customHeight="1">
      <c r="A3" s="1"/>
      <c r="B3" s="1"/>
      <c r="C3" s="1"/>
    </row>
    <row r="4" spans="1:10" ht="54.75" customHeight="1">
      <c r="A4" s="54" t="s">
        <v>134</v>
      </c>
      <c r="B4" s="54"/>
      <c r="C4" s="54"/>
      <c r="D4" s="54"/>
      <c r="E4" s="54"/>
      <c r="F4" s="54"/>
      <c r="G4" s="54"/>
      <c r="H4" s="54"/>
      <c r="I4" s="54"/>
    </row>
    <row r="5" spans="1:10" ht="21.6" customHeight="1">
      <c r="A5" s="2" t="s">
        <v>0</v>
      </c>
      <c r="B5" s="2" t="s">
        <v>0</v>
      </c>
      <c r="E5" s="2"/>
    </row>
    <row r="6" spans="1:10" ht="57" customHeight="1">
      <c r="A6" s="6" t="s">
        <v>1</v>
      </c>
      <c r="B6" s="6" t="s">
        <v>2</v>
      </c>
      <c r="C6" s="13" t="s">
        <v>85</v>
      </c>
      <c r="D6" s="7" t="s">
        <v>100</v>
      </c>
      <c r="E6" s="6" t="s">
        <v>101</v>
      </c>
      <c r="F6" s="6" t="s">
        <v>127</v>
      </c>
      <c r="G6" s="6" t="s">
        <v>128</v>
      </c>
      <c r="H6" s="6" t="s">
        <v>129</v>
      </c>
      <c r="I6" s="6" t="s">
        <v>111</v>
      </c>
    </row>
    <row r="7" spans="1:10" ht="13.5" customHeight="1">
      <c r="A7" s="7" t="s">
        <v>0</v>
      </c>
      <c r="B7" s="12" t="s">
        <v>3</v>
      </c>
      <c r="C7" s="14">
        <f t="shared" ref="C7:H7" si="0">C8+C33</f>
        <v>240597173.52999997</v>
      </c>
      <c r="D7" s="14">
        <f t="shared" si="0"/>
        <v>-2393363.16</v>
      </c>
      <c r="E7" s="14">
        <f>E8+E33</f>
        <v>240175678.74000001</v>
      </c>
      <c r="F7" s="14">
        <f t="shared" si="0"/>
        <v>175282599.38</v>
      </c>
      <c r="G7" s="14">
        <f t="shared" si="0"/>
        <v>192393393.31</v>
      </c>
      <c r="H7" s="14">
        <f t="shared" si="0"/>
        <v>16498095.399999987</v>
      </c>
      <c r="I7" s="45">
        <f>G7/F7*100</f>
        <v>109.7618326009104</v>
      </c>
    </row>
    <row r="8" spans="1:10" ht="14.45" customHeight="1">
      <c r="A8" s="12" t="s">
        <v>0</v>
      </c>
      <c r="B8" s="8" t="s">
        <v>4</v>
      </c>
      <c r="C8" s="15">
        <f t="shared" ref="C8:H8" si="1">C9+C15+C21+C30</f>
        <v>195679981.19999999</v>
      </c>
      <c r="D8" s="15">
        <f t="shared" si="1"/>
        <v>-2043363.16</v>
      </c>
      <c r="E8" s="15">
        <f t="shared" si="1"/>
        <v>196726978.03999999</v>
      </c>
      <c r="F8" s="15">
        <f t="shared" si="1"/>
        <v>145930891.00999999</v>
      </c>
      <c r="G8" s="15">
        <f t="shared" si="1"/>
        <v>156416376.16999999</v>
      </c>
      <c r="H8" s="40">
        <f t="shared" si="1"/>
        <v>10485485.159999987</v>
      </c>
      <c r="I8" s="45">
        <f>G8/F8*100</f>
        <v>107.18524027875733</v>
      </c>
    </row>
    <row r="9" spans="1:10" ht="14.45" customHeight="1">
      <c r="A9" s="7" t="s">
        <v>5</v>
      </c>
      <c r="B9" s="11" t="s">
        <v>6</v>
      </c>
      <c r="C9" s="24">
        <f t="shared" ref="C9:H9" si="2">C10</f>
        <v>181024000</v>
      </c>
      <c r="D9" s="24">
        <f t="shared" si="2"/>
        <v>0</v>
      </c>
      <c r="E9" s="24">
        <f t="shared" si="2"/>
        <v>181024000</v>
      </c>
      <c r="F9" s="24">
        <f t="shared" si="2"/>
        <v>135000000</v>
      </c>
      <c r="G9" s="24">
        <f t="shared" si="2"/>
        <v>145125942.69999999</v>
      </c>
      <c r="H9" s="41">
        <f t="shared" si="2"/>
        <v>10125942.699999986</v>
      </c>
      <c r="I9" s="3"/>
    </row>
    <row r="10" spans="1:10" ht="16.5" customHeight="1">
      <c r="A10" s="7" t="s">
        <v>7</v>
      </c>
      <c r="B10" s="12" t="s">
        <v>8</v>
      </c>
      <c r="C10" s="22">
        <f t="shared" ref="C10:H10" si="3">C11+C12+C13+C14</f>
        <v>181024000</v>
      </c>
      <c r="D10" s="22">
        <f t="shared" si="3"/>
        <v>0</v>
      </c>
      <c r="E10" s="22">
        <f t="shared" si="3"/>
        <v>181024000</v>
      </c>
      <c r="F10" s="22">
        <f t="shared" si="3"/>
        <v>135000000</v>
      </c>
      <c r="G10" s="22">
        <f>G11+G12+G13+G14</f>
        <v>145125942.69999999</v>
      </c>
      <c r="H10" s="41">
        <f t="shared" si="3"/>
        <v>10125942.699999986</v>
      </c>
      <c r="I10" s="45">
        <f>G10/F10*100</f>
        <v>107.50069829629629</v>
      </c>
    </row>
    <row r="11" spans="1:10" ht="68.25" customHeight="1">
      <c r="A11" s="36" t="s">
        <v>93</v>
      </c>
      <c r="B11" s="33" t="s">
        <v>89</v>
      </c>
      <c r="C11" s="34">
        <v>179266300</v>
      </c>
      <c r="D11" s="34"/>
      <c r="E11" s="34">
        <v>179266300</v>
      </c>
      <c r="F11" s="34">
        <v>133681725</v>
      </c>
      <c r="G11" s="34">
        <f>143106773.89</f>
        <v>143106773.88999999</v>
      </c>
      <c r="H11" s="34">
        <f>G11-F11</f>
        <v>9425048.8899999857</v>
      </c>
      <c r="I11" s="3"/>
      <c r="J11" s="20"/>
    </row>
    <row r="12" spans="1:10" ht="93" customHeight="1">
      <c r="A12" s="36" t="s">
        <v>94</v>
      </c>
      <c r="B12" s="35" t="s">
        <v>90</v>
      </c>
      <c r="C12" s="21">
        <v>400600</v>
      </c>
      <c r="D12" s="21"/>
      <c r="E12" s="34">
        <v>400600</v>
      </c>
      <c r="F12" s="34">
        <f>400600/12*9</f>
        <v>300450</v>
      </c>
      <c r="G12" s="34">
        <f>6521.98+200</f>
        <v>6721.98</v>
      </c>
      <c r="H12" s="34">
        <f t="shared" ref="H12:H14" si="4">G12-F12</f>
        <v>-293728.02</v>
      </c>
      <c r="I12" s="3"/>
    </row>
    <row r="13" spans="1:10" ht="38.25" customHeight="1">
      <c r="A13" s="3" t="s">
        <v>95</v>
      </c>
      <c r="B13" s="35" t="s">
        <v>91</v>
      </c>
      <c r="C13" s="21">
        <v>327100</v>
      </c>
      <c r="D13" s="21"/>
      <c r="E13" s="34">
        <v>327100</v>
      </c>
      <c r="F13" s="34">
        <f>327100/12*9</f>
        <v>245325</v>
      </c>
      <c r="G13" s="34">
        <f>485758.11+2211.42+13988.5+0.4</f>
        <v>501958.43</v>
      </c>
      <c r="H13" s="34">
        <f t="shared" si="4"/>
        <v>256633.43</v>
      </c>
      <c r="I13" s="3"/>
    </row>
    <row r="14" spans="1:10" ht="84" customHeight="1">
      <c r="A14" s="3" t="s">
        <v>96</v>
      </c>
      <c r="B14" s="33" t="s">
        <v>92</v>
      </c>
      <c r="C14" s="21">
        <v>1030000</v>
      </c>
      <c r="D14" s="21"/>
      <c r="E14" s="34">
        <v>1030000</v>
      </c>
      <c r="F14" s="34">
        <f>1030000/12*9</f>
        <v>772500</v>
      </c>
      <c r="G14" s="34">
        <v>1510488.4</v>
      </c>
      <c r="H14" s="34">
        <f t="shared" si="4"/>
        <v>737988.39999999991</v>
      </c>
      <c r="I14" s="3"/>
    </row>
    <row r="15" spans="1:10" ht="14.25" customHeight="1">
      <c r="A15" s="7" t="s">
        <v>9</v>
      </c>
      <c r="B15" s="12" t="s">
        <v>10</v>
      </c>
      <c r="C15" s="22">
        <f t="shared" ref="C15:H15" si="5">C16</f>
        <v>740940</v>
      </c>
      <c r="D15" s="22">
        <f t="shared" si="5"/>
        <v>0</v>
      </c>
      <c r="E15" s="22">
        <f t="shared" si="5"/>
        <v>831300</v>
      </c>
      <c r="F15" s="22">
        <f t="shared" si="5"/>
        <v>581645.97</v>
      </c>
      <c r="G15" s="22">
        <f t="shared" si="5"/>
        <v>623942.27</v>
      </c>
      <c r="H15" s="22">
        <f t="shared" si="5"/>
        <v>42296.300000000025</v>
      </c>
      <c r="I15" s="45">
        <f>G15/F15*100</f>
        <v>107.27182894433189</v>
      </c>
    </row>
    <row r="16" spans="1:10" ht="13.5" customHeight="1">
      <c r="A16" s="3" t="s">
        <v>11</v>
      </c>
      <c r="B16" s="5" t="s">
        <v>10</v>
      </c>
      <c r="C16" s="21">
        <f t="shared" ref="C16:H16" si="6">C17+C18+C19+C20</f>
        <v>740940</v>
      </c>
      <c r="D16" s="21">
        <f t="shared" si="6"/>
        <v>0</v>
      </c>
      <c r="E16" s="21">
        <f t="shared" si="6"/>
        <v>831300</v>
      </c>
      <c r="F16" s="21">
        <f t="shared" si="6"/>
        <v>581645.97</v>
      </c>
      <c r="G16" s="21">
        <f>G17+G18+G19+G20</f>
        <v>623942.27</v>
      </c>
      <c r="H16" s="21">
        <f t="shared" si="6"/>
        <v>42296.300000000025</v>
      </c>
      <c r="I16" s="3"/>
    </row>
    <row r="17" spans="1:9" ht="62.25" customHeight="1">
      <c r="A17" s="3" t="s">
        <v>120</v>
      </c>
      <c r="B17" s="5" t="s">
        <v>64</v>
      </c>
      <c r="C17" s="21">
        <v>350950</v>
      </c>
      <c r="D17" s="21"/>
      <c r="E17" s="21">
        <v>427700</v>
      </c>
      <c r="F17" s="21">
        <v>290458</v>
      </c>
      <c r="G17" s="21">
        <v>319606.14</v>
      </c>
      <c r="H17" s="21">
        <f>G17-F17</f>
        <v>29148.140000000014</v>
      </c>
      <c r="I17" s="3"/>
    </row>
    <row r="18" spans="1:9" ht="63" customHeight="1">
      <c r="A18" s="3" t="s">
        <v>121</v>
      </c>
      <c r="B18" s="5" t="s">
        <v>65</v>
      </c>
      <c r="C18" s="21">
        <v>2440</v>
      </c>
      <c r="D18" s="21"/>
      <c r="E18" s="21">
        <v>2200</v>
      </c>
      <c r="F18" s="21">
        <v>1572.87</v>
      </c>
      <c r="G18" s="21">
        <v>1722.16</v>
      </c>
      <c r="H18" s="21">
        <f t="shared" ref="H18:H20" si="7">G18-F18</f>
        <v>149.29000000000019</v>
      </c>
      <c r="I18" s="3"/>
    </row>
    <row r="19" spans="1:9" ht="50.25" customHeight="1">
      <c r="A19" s="3" t="s">
        <v>122</v>
      </c>
      <c r="B19" s="4" t="s">
        <v>66</v>
      </c>
      <c r="C19" s="21">
        <v>433840</v>
      </c>
      <c r="D19" s="21"/>
      <c r="E19" s="21">
        <v>461800</v>
      </c>
      <c r="F19" s="21">
        <v>330978</v>
      </c>
      <c r="G19" s="21">
        <v>340112.51</v>
      </c>
      <c r="H19" s="21">
        <f t="shared" si="7"/>
        <v>9134.5100000000093</v>
      </c>
      <c r="I19" s="3"/>
    </row>
    <row r="20" spans="1:9" ht="50.25" customHeight="1">
      <c r="A20" s="3" t="s">
        <v>123</v>
      </c>
      <c r="B20" s="4" t="s">
        <v>67</v>
      </c>
      <c r="C20" s="21">
        <v>-46290</v>
      </c>
      <c r="D20" s="21"/>
      <c r="E20" s="21">
        <v>-60400</v>
      </c>
      <c r="F20" s="21">
        <v>-41362.9</v>
      </c>
      <c r="G20" s="21">
        <v>-37498.54</v>
      </c>
      <c r="H20" s="21">
        <f t="shared" si="7"/>
        <v>3864.3600000000006</v>
      </c>
      <c r="I20" s="3"/>
    </row>
    <row r="21" spans="1:9" ht="14.45" customHeight="1">
      <c r="A21" s="7" t="s">
        <v>12</v>
      </c>
      <c r="B21" s="12" t="s">
        <v>13</v>
      </c>
      <c r="C21" s="23">
        <f t="shared" ref="C21:H21" si="8">C22+C25</f>
        <v>13655041.199999999</v>
      </c>
      <c r="D21" s="23">
        <f t="shared" si="8"/>
        <v>-2043363.16</v>
      </c>
      <c r="E21" s="23">
        <f t="shared" si="8"/>
        <v>14611678.039999999</v>
      </c>
      <c r="F21" s="23">
        <f t="shared" si="8"/>
        <v>10164245.039999999</v>
      </c>
      <c r="G21" s="23">
        <f t="shared" si="8"/>
        <v>10461691.199999999</v>
      </c>
      <c r="H21" s="23">
        <f t="shared" si="8"/>
        <v>297446.1599999998</v>
      </c>
      <c r="I21" s="3"/>
    </row>
    <row r="22" spans="1:9" ht="14.45" customHeight="1">
      <c r="A22" s="7" t="s">
        <v>14</v>
      </c>
      <c r="B22" s="12" t="s">
        <v>15</v>
      </c>
      <c r="C22" s="22">
        <f t="shared" ref="C22:H22" si="9">C23+C24</f>
        <v>2268000</v>
      </c>
      <c r="D22" s="22">
        <f t="shared" si="9"/>
        <v>0</v>
      </c>
      <c r="E22" s="22">
        <f t="shared" si="9"/>
        <v>2268000</v>
      </c>
      <c r="F22" s="22">
        <f t="shared" si="9"/>
        <v>1615000</v>
      </c>
      <c r="G22" s="22">
        <f t="shared" si="9"/>
        <v>891770.59</v>
      </c>
      <c r="H22" s="22">
        <f t="shared" si="9"/>
        <v>-723229.41</v>
      </c>
      <c r="I22" s="49">
        <f>G22/F22*100</f>
        <v>55.217993188854486</v>
      </c>
    </row>
    <row r="23" spans="1:9" ht="54.75" customHeight="1">
      <c r="A23" s="3" t="s">
        <v>97</v>
      </c>
      <c r="B23" s="5" t="s">
        <v>16</v>
      </c>
      <c r="C23" s="21">
        <v>2218000</v>
      </c>
      <c r="D23" s="21"/>
      <c r="E23" s="21">
        <v>2218000</v>
      </c>
      <c r="F23" s="21">
        <v>1580000</v>
      </c>
      <c r="G23" s="21">
        <v>891770.59</v>
      </c>
      <c r="H23" s="21">
        <f>G23-F23</f>
        <v>-688229.41</v>
      </c>
      <c r="I23" s="3"/>
    </row>
    <row r="24" spans="1:9" ht="57" customHeight="1">
      <c r="A24" s="3" t="s">
        <v>68</v>
      </c>
      <c r="B24" s="9" t="s">
        <v>69</v>
      </c>
      <c r="C24" s="21">
        <v>50000</v>
      </c>
      <c r="D24" s="21"/>
      <c r="E24" s="21">
        <v>50000</v>
      </c>
      <c r="F24" s="21">
        <v>35000</v>
      </c>
      <c r="G24" s="21">
        <v>0</v>
      </c>
      <c r="H24" s="21">
        <f>G24-F24</f>
        <v>-35000</v>
      </c>
      <c r="I24" s="3"/>
    </row>
    <row r="25" spans="1:9" ht="14.45" customHeight="1">
      <c r="A25" s="7" t="s">
        <v>17</v>
      </c>
      <c r="B25" s="12" t="s">
        <v>18</v>
      </c>
      <c r="C25" s="22">
        <f t="shared" ref="C25" si="10">C26+C27+C29+C28</f>
        <v>11387041.199999999</v>
      </c>
      <c r="D25" s="22">
        <f>D26+D27+D29+D28</f>
        <v>-2043363.16</v>
      </c>
      <c r="E25" s="22">
        <f>E26+E27+E29+E28</f>
        <v>12343678.039999999</v>
      </c>
      <c r="F25" s="22">
        <f>F26+F27+F29+F28</f>
        <v>8549245.0399999991</v>
      </c>
      <c r="G25" s="22">
        <f>G26+G27+G28+G29</f>
        <v>9569920.6099999994</v>
      </c>
      <c r="H25" s="22">
        <f>H26+H27+H28+H29</f>
        <v>1020675.5699999998</v>
      </c>
      <c r="I25" s="45">
        <f>G25/F25*100</f>
        <v>111.93878015221799</v>
      </c>
    </row>
    <row r="26" spans="1:9" ht="36.75" customHeight="1">
      <c r="A26" s="3" t="s">
        <v>70</v>
      </c>
      <c r="B26" s="5" t="s">
        <v>19</v>
      </c>
      <c r="C26" s="25">
        <f>208758.2+6346834.81+688085.03</f>
        <v>7243678.04</v>
      </c>
      <c r="D26" s="25"/>
      <c r="E26" s="25">
        <v>10243678.039999999</v>
      </c>
      <c r="F26" s="25">
        <v>7069245.04</v>
      </c>
      <c r="G26" s="25">
        <v>9378372.25</v>
      </c>
      <c r="H26" s="32">
        <f>G26-F26</f>
        <v>2309127.21</v>
      </c>
      <c r="I26" s="3"/>
    </row>
    <row r="27" spans="1:9" ht="40.5" customHeight="1">
      <c r="A27" s="3" t="s">
        <v>71</v>
      </c>
      <c r="B27" s="9" t="s">
        <v>72</v>
      </c>
      <c r="C27" s="25">
        <v>0</v>
      </c>
      <c r="D27" s="25"/>
      <c r="E27" s="25">
        <v>0</v>
      </c>
      <c r="F27" s="25">
        <v>0</v>
      </c>
      <c r="G27" s="25"/>
      <c r="H27" s="32">
        <f t="shared" ref="H27:H29" si="11">G27-F27</f>
        <v>0</v>
      </c>
      <c r="I27" s="3"/>
    </row>
    <row r="28" spans="1:9" ht="56.25" customHeight="1">
      <c r="A28" s="3" t="s">
        <v>73</v>
      </c>
      <c r="B28" s="9" t="s">
        <v>74</v>
      </c>
      <c r="C28" s="25">
        <f>4143363.16</f>
        <v>4143363.16</v>
      </c>
      <c r="D28" s="25">
        <v>-2043363.16</v>
      </c>
      <c r="E28" s="25">
        <v>2100000</v>
      </c>
      <c r="F28" s="25">
        <v>1480000</v>
      </c>
      <c r="G28" s="25">
        <v>191548.36</v>
      </c>
      <c r="H28" s="32">
        <f t="shared" si="11"/>
        <v>-1288451.6400000001</v>
      </c>
      <c r="I28" s="3"/>
    </row>
    <row r="29" spans="1:9" ht="46.5" customHeight="1">
      <c r="A29" s="3" t="s">
        <v>75</v>
      </c>
      <c r="B29" s="9" t="s">
        <v>76</v>
      </c>
      <c r="C29" s="25">
        <v>0</v>
      </c>
      <c r="D29" s="25"/>
      <c r="E29" s="25">
        <f t="shared" ref="E29:F29" si="12">C29+D29</f>
        <v>0</v>
      </c>
      <c r="F29" s="25">
        <f t="shared" si="12"/>
        <v>0</v>
      </c>
      <c r="G29" s="25"/>
      <c r="H29" s="32">
        <f t="shared" si="11"/>
        <v>0</v>
      </c>
      <c r="I29" s="3"/>
    </row>
    <row r="30" spans="1:9" ht="14.45" customHeight="1">
      <c r="A30" s="7" t="s">
        <v>20</v>
      </c>
      <c r="B30" s="12" t="s">
        <v>21</v>
      </c>
      <c r="C30" s="22">
        <f t="shared" ref="C30:H31" si="13">C31</f>
        <v>260000</v>
      </c>
      <c r="D30" s="22">
        <f t="shared" si="13"/>
        <v>0</v>
      </c>
      <c r="E30" s="22">
        <f t="shared" si="13"/>
        <v>260000</v>
      </c>
      <c r="F30" s="22">
        <f t="shared" si="13"/>
        <v>185000</v>
      </c>
      <c r="G30" s="22">
        <f t="shared" si="13"/>
        <v>204800</v>
      </c>
      <c r="H30" s="22">
        <f t="shared" si="13"/>
        <v>19800</v>
      </c>
      <c r="I30" s="3"/>
    </row>
    <row r="31" spans="1:9" ht="13.5" customHeight="1">
      <c r="A31" s="7" t="s">
        <v>22</v>
      </c>
      <c r="B31" s="12" t="s">
        <v>23</v>
      </c>
      <c r="C31" s="22">
        <f t="shared" si="13"/>
        <v>260000</v>
      </c>
      <c r="D31" s="22">
        <f t="shared" si="13"/>
        <v>0</v>
      </c>
      <c r="E31" s="22">
        <f t="shared" si="13"/>
        <v>260000</v>
      </c>
      <c r="F31" s="22">
        <f t="shared" si="13"/>
        <v>185000</v>
      </c>
      <c r="G31" s="22">
        <f t="shared" si="13"/>
        <v>204800</v>
      </c>
      <c r="H31" s="22">
        <f t="shared" si="13"/>
        <v>19800</v>
      </c>
      <c r="I31" s="3"/>
    </row>
    <row r="32" spans="1:9" ht="63.75" customHeight="1">
      <c r="A32" s="3" t="s">
        <v>24</v>
      </c>
      <c r="B32" s="5" t="s">
        <v>25</v>
      </c>
      <c r="C32" s="21">
        <v>260000</v>
      </c>
      <c r="D32" s="21"/>
      <c r="E32" s="21">
        <v>260000</v>
      </c>
      <c r="F32" s="21">
        <v>185000</v>
      </c>
      <c r="G32" s="21">
        <f>32000+172800</f>
        <v>204800</v>
      </c>
      <c r="H32" s="21">
        <f>G32-F32</f>
        <v>19800</v>
      </c>
      <c r="I32" s="3"/>
    </row>
    <row r="33" spans="1:9" ht="14.45" customHeight="1">
      <c r="A33" s="12" t="s">
        <v>0</v>
      </c>
      <c r="B33" s="8" t="s">
        <v>26</v>
      </c>
      <c r="C33" s="26">
        <f t="shared" ref="C33:H33" si="14">C34+C42+C45+C50</f>
        <v>44917192.329999998</v>
      </c>
      <c r="D33" s="26">
        <f t="shared" si="14"/>
        <v>-350000</v>
      </c>
      <c r="E33" s="26">
        <f t="shared" si="14"/>
        <v>43448700.700000003</v>
      </c>
      <c r="F33" s="26">
        <f t="shared" si="14"/>
        <v>29351708.370000001</v>
      </c>
      <c r="G33" s="26">
        <f t="shared" si="14"/>
        <v>35977017.140000008</v>
      </c>
      <c r="H33" s="42">
        <f t="shared" si="14"/>
        <v>6012610.2400000002</v>
      </c>
      <c r="I33" s="45">
        <f>G33/F33*100</f>
        <v>122.57214021917595</v>
      </c>
    </row>
    <row r="34" spans="1:9" ht="14.25" customHeight="1">
      <c r="A34" s="7" t="s">
        <v>27</v>
      </c>
      <c r="B34" s="12" t="s">
        <v>28</v>
      </c>
      <c r="C34" s="23">
        <f t="shared" ref="C34:H34" si="15">C35+C39</f>
        <v>33051939.669999998</v>
      </c>
      <c r="D34" s="23">
        <f t="shared" si="15"/>
        <v>0</v>
      </c>
      <c r="E34" s="23">
        <f t="shared" si="15"/>
        <v>31933448.039999999</v>
      </c>
      <c r="F34" s="23">
        <f t="shared" si="15"/>
        <v>23494408.370000001</v>
      </c>
      <c r="G34" s="23">
        <f t="shared" si="15"/>
        <v>25464574.340000004</v>
      </c>
      <c r="H34" s="42">
        <f t="shared" si="15"/>
        <v>1970165.9700000007</v>
      </c>
      <c r="I34" s="3"/>
    </row>
    <row r="35" spans="1:9" ht="69.75" customHeight="1">
      <c r="A35" s="7" t="s">
        <v>29</v>
      </c>
      <c r="B35" s="51" t="s">
        <v>132</v>
      </c>
      <c r="C35" s="27">
        <f t="shared" ref="C35:H35" si="16">C36+C37+C38</f>
        <v>28092507.939999998</v>
      </c>
      <c r="D35" s="27">
        <f t="shared" si="16"/>
        <v>0</v>
      </c>
      <c r="E35" s="27">
        <f t="shared" si="16"/>
        <v>28092507.939999998</v>
      </c>
      <c r="F35" s="27">
        <f t="shared" si="16"/>
        <v>20615000</v>
      </c>
      <c r="G35" s="27">
        <f t="shared" si="16"/>
        <v>22128212.310000002</v>
      </c>
      <c r="H35" s="27">
        <f t="shared" si="16"/>
        <v>1513212.310000001</v>
      </c>
      <c r="I35" s="3"/>
    </row>
    <row r="36" spans="1:9" ht="73.5" customHeight="1">
      <c r="A36" s="3" t="s">
        <v>30</v>
      </c>
      <c r="B36" s="5" t="s">
        <v>133</v>
      </c>
      <c r="C36" s="21">
        <v>16500000</v>
      </c>
      <c r="D36" s="21"/>
      <c r="E36" s="21">
        <v>16500000</v>
      </c>
      <c r="F36" s="21">
        <v>12375000</v>
      </c>
      <c r="G36" s="21">
        <v>14280603.380000001</v>
      </c>
      <c r="H36" s="31">
        <f>G36-F36</f>
        <v>1905603.3800000008</v>
      </c>
      <c r="I36" s="45">
        <f>G36/F36*100</f>
        <v>115.3988151919192</v>
      </c>
    </row>
    <row r="37" spans="1:9" ht="63.75" customHeight="1">
      <c r="A37" s="3" t="s">
        <v>31</v>
      </c>
      <c r="B37" s="5" t="s">
        <v>32</v>
      </c>
      <c r="C37" s="28">
        <v>657160</v>
      </c>
      <c r="D37" s="28"/>
      <c r="E37" s="21">
        <v>657160</v>
      </c>
      <c r="F37" s="21">
        <v>460000</v>
      </c>
      <c r="G37" s="21">
        <v>327941.90000000002</v>
      </c>
      <c r="H37" s="31">
        <f>G37-F37</f>
        <v>-132058.09999999998</v>
      </c>
      <c r="I37" s="45">
        <f>G37/F37*100</f>
        <v>71.29171739130436</v>
      </c>
    </row>
    <row r="38" spans="1:9" ht="46.5" customHeight="1">
      <c r="A38" s="3" t="s">
        <v>84</v>
      </c>
      <c r="B38" s="5" t="s">
        <v>86</v>
      </c>
      <c r="C38" s="21">
        <v>10935347.939999999</v>
      </c>
      <c r="D38" s="21"/>
      <c r="E38" s="21">
        <v>10935347.939999999</v>
      </c>
      <c r="F38" s="21">
        <v>7780000</v>
      </c>
      <c r="G38" s="21">
        <v>7519667.0300000003</v>
      </c>
      <c r="H38" s="31">
        <f>G38-F38</f>
        <v>-260332.96999999974</v>
      </c>
      <c r="I38" s="45">
        <f>G38/F38*100</f>
        <v>96.653817866323905</v>
      </c>
    </row>
    <row r="39" spans="1:9" ht="16.5" customHeight="1">
      <c r="A39" s="7" t="s">
        <v>33</v>
      </c>
      <c r="B39" s="12" t="s">
        <v>34</v>
      </c>
      <c r="C39" s="27">
        <f>C40+C41</f>
        <v>4959431.7300000004</v>
      </c>
      <c r="D39" s="27">
        <f>D40+D41</f>
        <v>0</v>
      </c>
      <c r="E39" s="27">
        <f>E40+E41</f>
        <v>3840940.1</v>
      </c>
      <c r="F39" s="27">
        <f t="shared" ref="F39:H39" si="17">F40+F41</f>
        <v>2879408.37</v>
      </c>
      <c r="G39" s="27">
        <f t="shared" si="17"/>
        <v>3336362.03</v>
      </c>
      <c r="H39" s="27">
        <f t="shared" si="17"/>
        <v>456953.65999999968</v>
      </c>
      <c r="I39" s="3"/>
    </row>
    <row r="40" spans="1:9" ht="69.75" customHeight="1">
      <c r="A40" s="3" t="s">
        <v>35</v>
      </c>
      <c r="B40" s="5" t="s">
        <v>36</v>
      </c>
      <c r="C40" s="21">
        <v>3835531.73</v>
      </c>
      <c r="D40" s="21"/>
      <c r="E40" s="21">
        <v>3835531.73</v>
      </c>
      <c r="F40" s="21">
        <v>2874000</v>
      </c>
      <c r="G40" s="21">
        <f>3260396.03+70557.63</f>
        <v>3330953.6599999997</v>
      </c>
      <c r="H40" s="21">
        <f>G40-F40</f>
        <v>456953.65999999968</v>
      </c>
      <c r="I40" s="45">
        <f>G40/F40*100</f>
        <v>115.89957063326372</v>
      </c>
    </row>
    <row r="41" spans="1:9" ht="21" customHeight="1">
      <c r="A41" s="18" t="s">
        <v>82</v>
      </c>
      <c r="B41" s="19" t="s">
        <v>83</v>
      </c>
      <c r="C41" s="21">
        <v>1123900</v>
      </c>
      <c r="D41" s="21"/>
      <c r="E41" s="21">
        <v>5408.37</v>
      </c>
      <c r="F41" s="21">
        <v>5408.37</v>
      </c>
      <c r="G41" s="21">
        <v>5408.37</v>
      </c>
      <c r="H41" s="21">
        <v>0</v>
      </c>
      <c r="I41" s="3"/>
    </row>
    <row r="42" spans="1:9" ht="15.75" customHeight="1">
      <c r="A42" s="7" t="s">
        <v>37</v>
      </c>
      <c r="B42" s="12" t="s">
        <v>38</v>
      </c>
      <c r="C42" s="22">
        <f t="shared" ref="C42:H43" si="18">C43</f>
        <v>9964612.6600000001</v>
      </c>
      <c r="D42" s="22">
        <f t="shared" si="18"/>
        <v>0</v>
      </c>
      <c r="E42" s="22">
        <f t="shared" si="18"/>
        <v>9964612.6600000001</v>
      </c>
      <c r="F42" s="22">
        <f t="shared" si="18"/>
        <v>4485000</v>
      </c>
      <c r="G42" s="22">
        <f t="shared" si="18"/>
        <v>6876408.04</v>
      </c>
      <c r="H42" s="22">
        <f t="shared" si="18"/>
        <v>2391408.04</v>
      </c>
      <c r="I42" s="3"/>
    </row>
    <row r="43" spans="1:9" ht="15" customHeight="1">
      <c r="A43" s="7" t="s">
        <v>39</v>
      </c>
      <c r="B43" s="12" t="s">
        <v>40</v>
      </c>
      <c r="C43" s="22">
        <f t="shared" si="18"/>
        <v>9964612.6600000001</v>
      </c>
      <c r="D43" s="22">
        <f t="shared" si="18"/>
        <v>0</v>
      </c>
      <c r="E43" s="22">
        <f t="shared" si="18"/>
        <v>9964612.6600000001</v>
      </c>
      <c r="F43" s="22">
        <f t="shared" si="18"/>
        <v>4485000</v>
      </c>
      <c r="G43" s="22">
        <f t="shared" si="18"/>
        <v>6876408.04</v>
      </c>
      <c r="H43" s="22">
        <f t="shared" si="18"/>
        <v>2391408.04</v>
      </c>
      <c r="I43" s="3"/>
    </row>
    <row r="44" spans="1:9" ht="26.25" customHeight="1">
      <c r="A44" s="3" t="s">
        <v>41</v>
      </c>
      <c r="B44" s="5" t="s">
        <v>42</v>
      </c>
      <c r="C44" s="21">
        <v>9964612.6600000001</v>
      </c>
      <c r="D44" s="21"/>
      <c r="E44" s="21">
        <v>9964612.6600000001</v>
      </c>
      <c r="F44" s="21">
        <v>4485000</v>
      </c>
      <c r="G44" s="21">
        <f>6831808.85+4399.19+40200</f>
        <v>6876408.04</v>
      </c>
      <c r="H44" s="21">
        <f>G44-F44</f>
        <v>2391408.04</v>
      </c>
      <c r="I44" s="46">
        <f>G44/F44*100</f>
        <v>153.32013467112597</v>
      </c>
    </row>
    <row r="45" spans="1:9" ht="13.5" customHeight="1">
      <c r="A45" s="7" t="s">
        <v>43</v>
      </c>
      <c r="B45" s="12" t="s">
        <v>44</v>
      </c>
      <c r="C45" s="22">
        <f t="shared" ref="C45:H45" si="19">C46+C49</f>
        <v>1789050</v>
      </c>
      <c r="D45" s="22">
        <f t="shared" si="19"/>
        <v>-350000</v>
      </c>
      <c r="E45" s="22">
        <f t="shared" si="19"/>
        <v>1439050</v>
      </c>
      <c r="F45" s="22">
        <f t="shared" si="19"/>
        <v>1288600</v>
      </c>
      <c r="G45" s="22">
        <f t="shared" si="19"/>
        <v>2942123.88</v>
      </c>
      <c r="H45" s="22">
        <f t="shared" si="19"/>
        <v>1653523.88</v>
      </c>
      <c r="I45" s="3"/>
    </row>
    <row r="46" spans="1:9" ht="16.5" customHeight="1">
      <c r="A46" s="7" t="s">
        <v>45</v>
      </c>
      <c r="B46" s="12" t="s">
        <v>46</v>
      </c>
      <c r="C46" s="22">
        <f>C47+C48</f>
        <v>1164000</v>
      </c>
      <c r="D46" s="22">
        <f t="shared" ref="D46:H46" si="20">D47+D48</f>
        <v>-350000</v>
      </c>
      <c r="E46" s="22">
        <f t="shared" si="20"/>
        <v>814000</v>
      </c>
      <c r="F46" s="22">
        <f>F47+F48</f>
        <v>724000</v>
      </c>
      <c r="G46" s="22">
        <f t="shared" si="20"/>
        <v>1326447.48</v>
      </c>
      <c r="H46" s="22">
        <f t="shared" si="20"/>
        <v>602447.48</v>
      </c>
      <c r="I46" s="3"/>
    </row>
    <row r="47" spans="1:9" ht="47.25" customHeight="1">
      <c r="A47" s="3" t="s">
        <v>47</v>
      </c>
      <c r="B47" s="5" t="s">
        <v>48</v>
      </c>
      <c r="C47" s="21">
        <f>650000+514000</f>
        <v>1164000</v>
      </c>
      <c r="D47" s="21">
        <f>-514000+ (-350000)</f>
        <v>-864000</v>
      </c>
      <c r="E47" s="21">
        <v>300000</v>
      </c>
      <c r="F47" s="21">
        <v>210000</v>
      </c>
      <c r="G47" s="21">
        <v>587947.48</v>
      </c>
      <c r="H47" s="21">
        <f>G47-F47</f>
        <v>377947.48</v>
      </c>
      <c r="I47" s="43">
        <f>G47/F47*100</f>
        <v>279.9749904761905</v>
      </c>
    </row>
    <row r="48" spans="1:9" ht="37.5" customHeight="1">
      <c r="A48" s="3" t="s">
        <v>108</v>
      </c>
      <c r="B48" s="5" t="s">
        <v>109</v>
      </c>
      <c r="C48" s="21"/>
      <c r="D48" s="21">
        <v>514000</v>
      </c>
      <c r="E48" s="21">
        <v>514000</v>
      </c>
      <c r="F48" s="21">
        <v>514000</v>
      </c>
      <c r="G48" s="21">
        <v>738500</v>
      </c>
      <c r="H48" s="21">
        <f>G48-F48</f>
        <v>224500</v>
      </c>
      <c r="I48" s="3">
        <f>G48/F48*100</f>
        <v>143.67704280155641</v>
      </c>
    </row>
    <row r="49" spans="1:9" ht="83.25" customHeight="1">
      <c r="A49" s="3" t="s">
        <v>130</v>
      </c>
      <c r="B49" s="52" t="s">
        <v>131</v>
      </c>
      <c r="C49" s="21">
        <v>625050</v>
      </c>
      <c r="D49" s="21"/>
      <c r="E49" s="21">
        <v>625050</v>
      </c>
      <c r="F49" s="21">
        <v>564600</v>
      </c>
      <c r="G49" s="21">
        <v>1615676.4</v>
      </c>
      <c r="H49" s="21">
        <f>G49-F49</f>
        <v>1051076.3999999999</v>
      </c>
      <c r="I49" s="43">
        <f>G49/F49*100</f>
        <v>286.16301806588734</v>
      </c>
    </row>
    <row r="50" spans="1:9" ht="14.45" customHeight="1">
      <c r="A50" s="7" t="s">
        <v>49</v>
      </c>
      <c r="B50" s="12" t="s">
        <v>50</v>
      </c>
      <c r="C50" s="22">
        <f t="shared" ref="C50:H51" si="21">C51</f>
        <v>111590</v>
      </c>
      <c r="D50" s="22">
        <f t="shared" si="21"/>
        <v>0</v>
      </c>
      <c r="E50" s="22">
        <f t="shared" si="21"/>
        <v>111590</v>
      </c>
      <c r="F50" s="22">
        <f t="shared" si="21"/>
        <v>83700</v>
      </c>
      <c r="G50" s="22">
        <f>G51+G53+G54+G55+G56</f>
        <v>693910.88</v>
      </c>
      <c r="H50" s="22">
        <f t="shared" si="21"/>
        <v>-2487.6499999999942</v>
      </c>
      <c r="I50" s="3"/>
    </row>
    <row r="51" spans="1:9" ht="14.45" customHeight="1">
      <c r="A51" s="7" t="s">
        <v>51</v>
      </c>
      <c r="B51" s="12" t="s">
        <v>52</v>
      </c>
      <c r="C51" s="22">
        <f t="shared" si="21"/>
        <v>111590</v>
      </c>
      <c r="D51" s="22">
        <f t="shared" si="21"/>
        <v>0</v>
      </c>
      <c r="E51" s="22">
        <f t="shared" si="21"/>
        <v>111590</v>
      </c>
      <c r="F51" s="22">
        <f t="shared" si="21"/>
        <v>83700</v>
      </c>
      <c r="G51" s="22">
        <f t="shared" si="21"/>
        <v>81212.350000000006</v>
      </c>
      <c r="H51" s="22">
        <f t="shared" si="21"/>
        <v>-2487.6499999999942</v>
      </c>
      <c r="I51" s="3"/>
    </row>
    <row r="52" spans="1:9" ht="15.75" customHeight="1">
      <c r="A52" s="3" t="s">
        <v>53</v>
      </c>
      <c r="B52" s="5" t="s">
        <v>54</v>
      </c>
      <c r="C52" s="29">
        <v>111590</v>
      </c>
      <c r="D52" s="29"/>
      <c r="E52" s="29">
        <v>111590</v>
      </c>
      <c r="F52" s="29">
        <v>83700</v>
      </c>
      <c r="G52" s="29">
        <f>81212.35</f>
        <v>81212.350000000006</v>
      </c>
      <c r="H52" s="29">
        <f>G52-F52</f>
        <v>-2487.6499999999942</v>
      </c>
      <c r="I52" s="44">
        <f>G52/F52*100</f>
        <v>97.02789725209081</v>
      </c>
    </row>
    <row r="53" spans="1:9" ht="15.75" customHeight="1">
      <c r="A53" s="3" t="s">
        <v>112</v>
      </c>
      <c r="B53" s="5"/>
      <c r="C53" s="29"/>
      <c r="D53" s="29"/>
      <c r="E53" s="29">
        <v>0</v>
      </c>
      <c r="F53" s="29">
        <v>0</v>
      </c>
      <c r="G53" s="29">
        <v>415630.76</v>
      </c>
      <c r="H53" s="29">
        <f>G53-F53</f>
        <v>415630.76</v>
      </c>
      <c r="I53" s="3"/>
    </row>
    <row r="54" spans="1:9" ht="15.75" customHeight="1">
      <c r="A54" s="3" t="s">
        <v>116</v>
      </c>
      <c r="B54" s="39" t="s">
        <v>115</v>
      </c>
      <c r="C54" s="29"/>
      <c r="D54" s="29"/>
      <c r="E54" s="29"/>
      <c r="F54" s="29"/>
      <c r="G54" s="29">
        <f>185056.82+8129.21</f>
        <v>193186.03</v>
      </c>
      <c r="H54" s="29">
        <f>G54-F54</f>
        <v>193186.03</v>
      </c>
      <c r="I54" s="3"/>
    </row>
    <row r="55" spans="1:9" ht="16.5" customHeight="1">
      <c r="A55" s="3" t="s">
        <v>118</v>
      </c>
      <c r="B55" s="5" t="s">
        <v>117</v>
      </c>
      <c r="C55" s="29"/>
      <c r="D55" s="29"/>
      <c r="E55" s="29"/>
      <c r="F55" s="29"/>
      <c r="G55" s="29">
        <v>3881.74</v>
      </c>
      <c r="H55" s="29">
        <f>G55-F55</f>
        <v>3881.74</v>
      </c>
      <c r="I55" s="3"/>
    </row>
    <row r="56" spans="1:9" ht="15.75" customHeight="1">
      <c r="A56" s="3" t="s">
        <v>113</v>
      </c>
      <c r="B56" s="5" t="s">
        <v>114</v>
      </c>
      <c r="C56" s="29"/>
      <c r="D56" s="29"/>
      <c r="E56" s="29"/>
      <c r="F56" s="29"/>
      <c r="G56" s="29"/>
      <c r="H56" s="29">
        <f>G56-F56</f>
        <v>0</v>
      </c>
      <c r="I56" s="3"/>
    </row>
    <row r="57" spans="1:9" ht="14.45" customHeight="1">
      <c r="A57" s="7" t="s">
        <v>0</v>
      </c>
      <c r="B57" s="8" t="s">
        <v>55</v>
      </c>
      <c r="C57" s="30">
        <f t="shared" ref="C57" si="22">C58+C66</f>
        <v>39411494.68</v>
      </c>
      <c r="D57" s="30">
        <f>D58+D66+D68+D69+D70</f>
        <v>45681361.100000009</v>
      </c>
      <c r="E57" s="30">
        <f>E58+E66+E68+E69+E70</f>
        <v>92407541.179999992</v>
      </c>
      <c r="F57" s="30">
        <f>F58+F66+F68+F69+F70</f>
        <v>88170085.579999998</v>
      </c>
      <c r="G57" s="30">
        <f>G58+G66+G68+G69+G70</f>
        <v>87670085.579999998</v>
      </c>
      <c r="H57" s="30">
        <f>H58+H66+H68+H69+H70</f>
        <v>0</v>
      </c>
      <c r="I57" s="3"/>
    </row>
    <row r="58" spans="1:9" ht="29.25" customHeight="1">
      <c r="A58" s="7" t="s">
        <v>56</v>
      </c>
      <c r="B58" s="12" t="s">
        <v>57</v>
      </c>
      <c r="C58" s="23">
        <f>C59+C64+C61+C63+C65</f>
        <v>39411494.68</v>
      </c>
      <c r="D58" s="23">
        <f>D59+D64+D61+D63+D65</f>
        <v>4567811.45</v>
      </c>
      <c r="E58" s="23">
        <f>E59+E64+E61+E63+E65+E60+E62</f>
        <v>52148799.160000004</v>
      </c>
      <c r="F58" s="23">
        <f t="shared" ref="F58" si="23">F59+F64+F61+F63+F65+F60+F62</f>
        <v>47911343.560000002</v>
      </c>
      <c r="G58" s="23">
        <f>G59+G64+G61+G63+G65+G60+G62</f>
        <v>47911343.560000002</v>
      </c>
      <c r="H58" s="23">
        <f>H59+H64+H61+H63+H65+H60+H62</f>
        <v>0</v>
      </c>
      <c r="I58" s="3"/>
    </row>
    <row r="59" spans="1:9" ht="28.5" customHeight="1">
      <c r="A59" s="3" t="s">
        <v>106</v>
      </c>
      <c r="B59" s="5" t="s">
        <v>58</v>
      </c>
      <c r="C59" s="25"/>
      <c r="D59" s="25">
        <v>4567811.45</v>
      </c>
      <c r="E59" s="32">
        <f>4567811.45-371420.81</f>
        <v>4196390.6400000006</v>
      </c>
      <c r="F59" s="32">
        <f>G59</f>
        <v>1258917.19</v>
      </c>
      <c r="G59" s="32">
        <v>1258917.19</v>
      </c>
      <c r="H59" s="32">
        <f>G59-F59</f>
        <v>0</v>
      </c>
      <c r="I59" s="3"/>
    </row>
    <row r="60" spans="1:9" ht="28.5" customHeight="1">
      <c r="A60" s="3" t="s">
        <v>119</v>
      </c>
      <c r="B60" s="5" t="s">
        <v>126</v>
      </c>
      <c r="C60" s="25"/>
      <c r="D60" s="25"/>
      <c r="E60" s="32">
        <v>172216.32000000001</v>
      </c>
      <c r="F60" s="32">
        <v>172216.32000000001</v>
      </c>
      <c r="G60" s="32">
        <v>172216.32000000001</v>
      </c>
      <c r="H60" s="32"/>
      <c r="I60" s="3"/>
    </row>
    <row r="61" spans="1:9" ht="51" customHeight="1">
      <c r="A61" s="3" t="s">
        <v>78</v>
      </c>
      <c r="B61" s="5" t="s">
        <v>79</v>
      </c>
      <c r="C61" s="17">
        <v>100000</v>
      </c>
      <c r="D61" s="17"/>
      <c r="E61" s="32"/>
      <c r="F61" s="32">
        <v>0</v>
      </c>
      <c r="G61" s="32"/>
      <c r="H61" s="32">
        <f t="shared" ref="H61:H65" si="24">G61-F61</f>
        <v>0</v>
      </c>
      <c r="I61" s="3"/>
    </row>
    <row r="62" spans="1:9" ht="27.75" customHeight="1">
      <c r="A62" s="3" t="s">
        <v>124</v>
      </c>
      <c r="B62" s="5" t="s">
        <v>125</v>
      </c>
      <c r="C62" s="17"/>
      <c r="D62" s="17"/>
      <c r="E62" s="32">
        <v>250000</v>
      </c>
      <c r="F62" s="32">
        <v>250000</v>
      </c>
      <c r="G62" s="32">
        <v>250000</v>
      </c>
      <c r="H62" s="32"/>
      <c r="I62" s="3"/>
    </row>
    <row r="63" spans="1:9" ht="31.5" customHeight="1">
      <c r="A63" s="3" t="s">
        <v>80</v>
      </c>
      <c r="B63" s="5" t="s">
        <v>81</v>
      </c>
      <c r="C63" s="25">
        <v>161100</v>
      </c>
      <c r="D63" s="25"/>
      <c r="E63" s="32">
        <v>161100</v>
      </c>
      <c r="F63" s="32">
        <f>G63</f>
        <v>80592.5</v>
      </c>
      <c r="G63" s="32">
        <v>80592.5</v>
      </c>
      <c r="H63" s="32">
        <f t="shared" si="24"/>
        <v>0</v>
      </c>
      <c r="I63" s="3"/>
    </row>
    <row r="64" spans="1:9" ht="43.35" customHeight="1">
      <c r="A64" s="3" t="s">
        <v>107</v>
      </c>
      <c r="B64" s="5" t="s">
        <v>77</v>
      </c>
      <c r="C64" s="25">
        <v>5181900</v>
      </c>
      <c r="D64" s="25"/>
      <c r="E64" s="32">
        <v>5181900</v>
      </c>
      <c r="F64" s="32">
        <f>G64</f>
        <v>3962425.35</v>
      </c>
      <c r="G64" s="32">
        <v>3962425.35</v>
      </c>
      <c r="H64" s="32">
        <f t="shared" si="24"/>
        <v>0</v>
      </c>
      <c r="I64" s="3"/>
    </row>
    <row r="65" spans="1:9" ht="27" customHeight="1">
      <c r="A65" s="3" t="s">
        <v>87</v>
      </c>
      <c r="B65" s="5" t="s">
        <v>88</v>
      </c>
      <c r="C65" s="17">
        <f>300000+12382192.08+21286302.6</f>
        <v>33968494.68</v>
      </c>
      <c r="D65" s="17"/>
      <c r="E65" s="32">
        <v>42187192.200000003</v>
      </c>
      <c r="F65" s="32">
        <f>G65</f>
        <v>42187192.200000003</v>
      </c>
      <c r="G65" s="32">
        <v>42187192.200000003</v>
      </c>
      <c r="H65" s="32">
        <f t="shared" si="24"/>
        <v>0</v>
      </c>
      <c r="I65" s="3"/>
    </row>
    <row r="66" spans="1:9" ht="17.25" customHeight="1">
      <c r="A66" s="7" t="s">
        <v>59</v>
      </c>
      <c r="B66" s="12" t="s">
        <v>60</v>
      </c>
      <c r="C66" s="16">
        <f>C67</f>
        <v>0</v>
      </c>
      <c r="D66" s="16">
        <f t="shared" ref="D66:H66" si="25">D67</f>
        <v>50000000</v>
      </c>
      <c r="E66" s="16">
        <f t="shared" si="25"/>
        <v>51782066.270000003</v>
      </c>
      <c r="F66" s="16">
        <f t="shared" si="25"/>
        <v>51782066.270000003</v>
      </c>
      <c r="G66" s="16">
        <f>G67</f>
        <v>51282066.270000003</v>
      </c>
      <c r="H66" s="16">
        <f t="shared" si="25"/>
        <v>0</v>
      </c>
      <c r="I66" s="3"/>
    </row>
    <row r="67" spans="1:9" ht="28.9" customHeight="1">
      <c r="A67" s="3" t="s">
        <v>61</v>
      </c>
      <c r="B67" s="5" t="s">
        <v>62</v>
      </c>
      <c r="C67" s="17">
        <v>0</v>
      </c>
      <c r="D67" s="17">
        <v>50000000</v>
      </c>
      <c r="E67" s="17">
        <v>51782066.270000003</v>
      </c>
      <c r="F67" s="17">
        <v>51782066.270000003</v>
      </c>
      <c r="G67" s="17">
        <v>51282066.270000003</v>
      </c>
      <c r="H67" s="17">
        <v>0</v>
      </c>
      <c r="I67" s="3"/>
    </row>
    <row r="68" spans="1:9" ht="41.25" customHeight="1">
      <c r="A68" s="3" t="s">
        <v>104</v>
      </c>
      <c r="B68" s="5" t="s">
        <v>105</v>
      </c>
      <c r="C68" s="17"/>
      <c r="D68" s="17">
        <f>-16806715.21+9700443.55</f>
        <v>-7106271.6600000001</v>
      </c>
      <c r="E68" s="32">
        <f>-7106271.66+(-4136873.9)</f>
        <v>-11243145.560000001</v>
      </c>
      <c r="F68" s="32">
        <v>-11243145.560000001</v>
      </c>
      <c r="G68" s="32">
        <v>-11243145.560000001</v>
      </c>
      <c r="H68" s="17">
        <v>0</v>
      </c>
      <c r="I68" s="3"/>
    </row>
    <row r="69" spans="1:9" ht="51.75" customHeight="1">
      <c r="A69" s="3" t="s">
        <v>102</v>
      </c>
      <c r="B69" s="5" t="s">
        <v>103</v>
      </c>
      <c r="C69" s="17"/>
      <c r="D69" s="17">
        <v>-97840.65</v>
      </c>
      <c r="E69" s="32">
        <v>-97840.65</v>
      </c>
      <c r="F69" s="32">
        <v>-97840.65</v>
      </c>
      <c r="G69" s="32">
        <v>-97840.65</v>
      </c>
      <c r="H69" s="17">
        <v>0</v>
      </c>
      <c r="I69" s="3"/>
    </row>
    <row r="70" spans="1:9" ht="39.75" customHeight="1">
      <c r="A70" s="37" t="s">
        <v>98</v>
      </c>
      <c r="B70" s="5" t="s">
        <v>99</v>
      </c>
      <c r="C70" s="17"/>
      <c r="D70" s="17">
        <v>-1682338.04</v>
      </c>
      <c r="E70" s="38">
        <f>-1682338.04+1500000</f>
        <v>-182338.04000000004</v>
      </c>
      <c r="F70" s="38">
        <v>-182338.04</v>
      </c>
      <c r="G70" s="38">
        <v>-182338.04</v>
      </c>
      <c r="H70" s="17">
        <v>0</v>
      </c>
      <c r="I70" s="3"/>
    </row>
    <row r="71" spans="1:9" ht="21.6" customHeight="1">
      <c r="A71" s="53" t="s">
        <v>63</v>
      </c>
      <c r="B71" s="53"/>
      <c r="C71" s="14">
        <f t="shared" ref="C71:H71" si="26">C8+C33+C57</f>
        <v>280008668.20999998</v>
      </c>
      <c r="D71" s="14">
        <f t="shared" si="26"/>
        <v>43287997.940000013</v>
      </c>
      <c r="E71" s="14">
        <f t="shared" si="26"/>
        <v>332583219.92000002</v>
      </c>
      <c r="F71" s="14">
        <f t="shared" si="26"/>
        <v>263452684.95999998</v>
      </c>
      <c r="G71" s="14">
        <f t="shared" si="26"/>
        <v>280063478.88999999</v>
      </c>
      <c r="H71" s="14">
        <f t="shared" si="26"/>
        <v>16498095.399999987</v>
      </c>
      <c r="I71" s="47">
        <f>G71/F71*100</f>
        <v>106.30503877101197</v>
      </c>
    </row>
    <row r="72" spans="1:9">
      <c r="C72" s="10"/>
      <c r="G72" s="48"/>
    </row>
    <row r="73" spans="1:9">
      <c r="G73" s="50"/>
    </row>
    <row r="74" spans="1:9">
      <c r="G74" s="48"/>
    </row>
  </sheetData>
  <mergeCells count="4">
    <mergeCell ref="D1:I1"/>
    <mergeCell ref="D2:I2"/>
    <mergeCell ref="A4:I4"/>
    <mergeCell ref="A71:B71"/>
  </mergeCells>
  <pageMargins left="0.9055118110236221" right="0" top="0.39370078740157483" bottom="0.39370078740157483" header="0.31496062992125984" footer="0.31496062992125984"/>
  <pageSetup paperSize="9" scale="59" orientation="portrait" r:id="rId1"/>
  <headerFooter>
    <oddFooter>&amp;C&amp;P из &amp;N</oddFooter>
  </headerFooter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 кв 2023 </vt:lpstr>
      <vt:lpstr>'3 кв 2023 '!Заголовки_для_печати</vt:lpstr>
      <vt:lpstr>'3 кв 2023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2023-10-31T08:23:52Z</cp:lastPrinted>
  <dcterms:created xsi:type="dcterms:W3CDTF">2006-09-16T00:00:00Z</dcterms:created>
  <dcterms:modified xsi:type="dcterms:W3CDTF">2023-11-01T09:01:22Z</dcterms:modified>
</cp:coreProperties>
</file>