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tdel\Desktop\Рабочий стол\2024 год\Основные параметры до 2029 года\08.11.23\"/>
    </mc:Choice>
  </mc:AlternateContent>
  <xr:revisionPtr revIDLastSave="0" documentId="13_ncr:1_{8CF1A62F-86FE-42CD-AFB8-B352DC5D4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Лист1!$A$1:$U$94</definedName>
  </definedNames>
  <calcPr calcId="191029"/>
</workbook>
</file>

<file path=xl/calcChain.xml><?xml version="1.0" encoding="utf-8"?>
<calcChain xmlns="http://schemas.openxmlformats.org/spreadsheetml/2006/main">
  <c r="L18" i="1" l="1"/>
  <c r="H23" i="1"/>
  <c r="J20" i="1"/>
  <c r="L20" i="1" s="1"/>
  <c r="N20" i="1" s="1"/>
  <c r="P20" i="1" s="1"/>
  <c r="R20" i="1" s="1"/>
  <c r="T20" i="1" s="1"/>
  <c r="J18" i="1"/>
  <c r="N18" i="1" s="1"/>
  <c r="P18" i="1" s="1"/>
  <c r="R18" i="1" s="1"/>
  <c r="T18" i="1" s="1"/>
  <c r="H17" i="1"/>
  <c r="J17" i="1" s="1"/>
  <c r="L17" i="1" s="1"/>
  <c r="N17" i="1" s="1"/>
  <c r="P17" i="1" s="1"/>
  <c r="R17" i="1" s="1"/>
  <c r="T17" i="1" s="1"/>
  <c r="G66" i="1"/>
  <c r="G63" i="1"/>
  <c r="G26" i="1"/>
  <c r="G24" i="1"/>
  <c r="G19" i="1"/>
  <c r="Q27" i="1"/>
  <c r="S27" i="1" s="1"/>
  <c r="U27" i="1" s="1"/>
  <c r="P27" i="1"/>
  <c r="R27" i="1" s="1"/>
  <c r="T27" i="1" s="1"/>
  <c r="A17" i="1"/>
  <c r="A18" i="1" s="1"/>
  <c r="A19" i="1" s="1"/>
  <c r="A20" i="1" s="1"/>
  <c r="A21" i="1" s="1"/>
  <c r="Q86" i="1"/>
  <c r="S86" i="1" s="1"/>
  <c r="U86" i="1" s="1"/>
  <c r="L67" i="1"/>
  <c r="N67" i="1" s="1"/>
  <c r="P67" i="1" s="1"/>
  <c r="R67" i="1" s="1"/>
  <c r="T67" i="1" s="1"/>
  <c r="J64" i="1"/>
  <c r="L64" i="1" s="1"/>
  <c r="N64" i="1" s="1"/>
  <c r="P64" i="1" s="1"/>
  <c r="R64" i="1" s="1"/>
  <c r="T64" i="1" s="1"/>
  <c r="J60" i="1"/>
  <c r="L60" i="1" s="1"/>
  <c r="N60" i="1" s="1"/>
  <c r="P60" i="1" s="1"/>
  <c r="R60" i="1" s="1"/>
  <c r="T60" i="1" s="1"/>
  <c r="Q35" i="1"/>
  <c r="S35" i="1" s="1"/>
  <c r="U35" i="1" s="1"/>
  <c r="P35" i="1"/>
  <c r="R35" i="1" s="1"/>
  <c r="T35" i="1" s="1"/>
  <c r="J16" i="1"/>
  <c r="L16" i="1" s="1"/>
  <c r="N16" i="1" s="1"/>
  <c r="P16" i="1" s="1"/>
  <c r="J87" i="1"/>
  <c r="K87" i="1"/>
  <c r="L87" i="1"/>
  <c r="M87" i="1"/>
  <c r="N87" i="1"/>
  <c r="P87" i="1" s="1"/>
  <c r="R87" i="1" s="1"/>
  <c r="T87" i="1" s="1"/>
  <c r="O87" i="1"/>
  <c r="Q87" i="1" s="1"/>
  <c r="S87" i="1" s="1"/>
  <c r="U87" i="1" s="1"/>
  <c r="Q88" i="1"/>
  <c r="S88" i="1" s="1"/>
  <c r="U88" i="1" s="1"/>
  <c r="P88" i="1"/>
  <c r="R88" i="1" s="1"/>
  <c r="T88" i="1" s="1"/>
  <c r="D89" i="1"/>
  <c r="M89" i="1"/>
  <c r="O89" i="1"/>
  <c r="P86" i="1"/>
  <c r="R86" i="1" s="1"/>
  <c r="T86" i="1" s="1"/>
  <c r="Q28" i="1"/>
  <c r="S28" i="1" s="1"/>
  <c r="U28" i="1" s="1"/>
  <c r="P28" i="1"/>
  <c r="R28" i="1" s="1"/>
  <c r="T28" i="1" s="1"/>
  <c r="J23" i="1" l="1"/>
  <c r="L23" i="1" s="1"/>
  <c r="N23" i="1" s="1"/>
  <c r="P23" i="1" s="1"/>
  <c r="R23" i="1" s="1"/>
  <c r="T23" i="1" s="1"/>
  <c r="I17" i="1"/>
  <c r="A23" i="1"/>
  <c r="A24" i="1" s="1"/>
  <c r="A25" i="1" s="1"/>
  <c r="A26" i="1" s="1"/>
  <c r="A27" i="1" s="1"/>
  <c r="A28" i="1" s="1"/>
  <c r="N89" i="1"/>
  <c r="Q89" i="1" s="1"/>
  <c r="R16" i="1"/>
  <c r="P89" i="1" l="1"/>
  <c r="R89" i="1" s="1"/>
  <c r="T16" i="1"/>
  <c r="S89" i="1"/>
  <c r="U89" i="1" l="1"/>
  <c r="T89" i="1"/>
  <c r="F18" i="1" l="1"/>
  <c r="F23" i="1" s="1"/>
  <c r="F90" i="1"/>
  <c r="H63" i="1"/>
  <c r="H66" i="1"/>
  <c r="G90" i="1" l="1"/>
  <c r="H90" i="1" s="1"/>
  <c r="J90" i="1" s="1"/>
  <c r="L90" i="1" s="1"/>
  <c r="N90" i="1" s="1"/>
  <c r="P90" i="1" s="1"/>
  <c r="R90" i="1" s="1"/>
  <c r="T90" i="1" s="1"/>
  <c r="J66" i="1"/>
  <c r="L66" i="1" s="1"/>
  <c r="N66" i="1" s="1"/>
  <c r="P66" i="1" s="1"/>
  <c r="R66" i="1" s="1"/>
  <c r="T66" i="1" s="1"/>
  <c r="G65" i="1"/>
  <c r="H65" i="1" s="1"/>
  <c r="J65" i="1" s="1"/>
  <c r="L65" i="1" s="1"/>
  <c r="N65" i="1" s="1"/>
  <c r="P65" i="1" s="1"/>
  <c r="R65" i="1" s="1"/>
  <c r="T65" i="1" s="1"/>
  <c r="J63" i="1"/>
  <c r="L63" i="1" s="1"/>
  <c r="N63" i="1" s="1"/>
  <c r="P63" i="1" s="1"/>
  <c r="R63" i="1" s="1"/>
  <c r="T63" i="1" s="1"/>
  <c r="G62" i="1"/>
  <c r="H62" i="1" s="1"/>
  <c r="F20" i="1"/>
  <c r="J62" i="1" l="1"/>
  <c r="L62" i="1" s="1"/>
  <c r="N62" i="1" s="1"/>
  <c r="P62" i="1" s="1"/>
  <c r="R62" i="1" s="1"/>
  <c r="T62" i="1" s="1"/>
  <c r="G61" i="1"/>
  <c r="H61" i="1" s="1"/>
  <c r="J61" i="1" s="1"/>
  <c r="L61" i="1" s="1"/>
  <c r="N61" i="1" s="1"/>
  <c r="P61" i="1" s="1"/>
  <c r="R61" i="1" s="1"/>
  <c r="T61" i="1" s="1"/>
  <c r="E18" i="1"/>
  <c r="E23" i="1" s="1"/>
  <c r="F28" i="1"/>
  <c r="E28" i="1"/>
  <c r="T19" i="1" l="1"/>
  <c r="R19" i="1"/>
  <c r="E20" i="1"/>
  <c r="P26" i="1"/>
  <c r="P19" i="1"/>
  <c r="N26" i="1"/>
  <c r="N19" i="1"/>
  <c r="L26" i="1"/>
  <c r="L19" i="1"/>
  <c r="T26" i="1" l="1"/>
  <c r="T24" i="1"/>
  <c r="R26" i="1"/>
  <c r="R24" i="1"/>
  <c r="N24" i="1"/>
  <c r="P24" i="1"/>
  <c r="L24" i="1"/>
  <c r="D26" i="1" l="1"/>
  <c r="D19" i="1"/>
  <c r="D24" i="1" l="1"/>
  <c r="C36" i="1"/>
  <c r="B36" i="1"/>
  <c r="J26" i="1"/>
  <c r="H26" i="1"/>
  <c r="F26" i="1"/>
  <c r="E24" i="1"/>
  <c r="J19" i="1"/>
  <c r="H19" i="1"/>
  <c r="F19" i="1"/>
  <c r="E19" i="1"/>
  <c r="H24" i="1" l="1"/>
  <c r="E26" i="1"/>
  <c r="J24" i="1"/>
  <c r="F24" i="1"/>
</calcChain>
</file>

<file path=xl/sharedStrings.xml><?xml version="1.0" encoding="utf-8"?>
<sst xmlns="http://schemas.openxmlformats.org/spreadsheetml/2006/main" count="179" uniqueCount="113">
  <si>
    <t>j5:j6</t>
  </si>
  <si>
    <t>№ стр.</t>
  </si>
  <si>
    <t>Единица измерения</t>
  </si>
  <si>
    <t>отчет</t>
  </si>
  <si>
    <t>оценка</t>
  </si>
  <si>
    <t>прогноз - 1 вариант</t>
  </si>
  <si>
    <t>прогноз - 2 вариант</t>
  </si>
  <si>
    <t>Cреднегодовая численность населения</t>
  </si>
  <si>
    <t>человек</t>
  </si>
  <si>
    <t>Среднегодовая 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</si>
  <si>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</si>
  <si>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</si>
  <si>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</si>
  <si>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</si>
  <si>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</si>
  <si>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</si>
  <si>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</si>
  <si>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</si>
  <si>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</si>
  <si>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</si>
  <si>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</si>
  <si>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</si>
  <si>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</si>
  <si>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</si>
  <si>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</si>
  <si>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</si>
  <si>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</si>
  <si>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</si>
  <si>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</si>
  <si>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</si>
  <si>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</si>
  <si>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</si>
  <si>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</si>
  <si>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</si>
  <si>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</si>
  <si>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</si>
  <si>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</si>
  <si>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</si>
  <si>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</si>
  <si>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</si>
  <si>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</si>
  <si>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</si>
  <si>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</si>
  <si>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</si>
  <si>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</si>
  <si>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</si>
  <si>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</si>
  <si>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</si>
  <si>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</si>
  <si>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</si>
  <si>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</si>
  <si>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</si>
  <si>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</si>
  <si>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</si>
  <si>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</si>
  <si>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</si>
  <si>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</si>
  <si>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</si>
  <si>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</si>
  <si>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</si>
  <si>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</si>
  <si>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</si>
  <si>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</si>
  <si>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</si>
  <si>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</si>
  <si>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</si>
  <si>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</si>
  <si>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</si>
  <si>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</si>
  <si>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</si>
  <si>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</si>
  <si>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</si>
  <si>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>млн. руб.</t>
  </si>
  <si>
    <t xml:space="preserve">   в том числе    общественного сектора</t>
  </si>
  <si>
    <t xml:space="preserve">                          крестьянских хоз-в и родовых общин</t>
  </si>
  <si>
    <t xml:space="preserve">                          хозяйств населения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</si>
  <si>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</si>
  <si>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</si>
  <si>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</si>
  <si>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</si>
  <si>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</si>
  <si>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</si>
  <si>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</si>
  <si>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</si>
  <si>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</si>
  <si>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</si>
  <si>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</si>
  <si>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</si>
  <si>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</si>
  <si>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</si>
  <si>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</si>
  <si>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</si>
  <si>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</si>
  <si>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</si>
  <si>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</si>
  <si>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</si>
  <si>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</si>
  <si>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>Инвестиции за счет всех источников</t>
  </si>
  <si>
    <t xml:space="preserve">к постановлению </t>
  </si>
  <si>
    <t>Объем отгруженных товаров собственного производства, выполненных работ и услуг собственными силами - обрабатывающие производства</t>
  </si>
  <si>
    <t>млн..pуб.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</si>
  <si>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</t>
  </si>
  <si>
    <t>Приложение</t>
  </si>
  <si>
    <t>Фонд оплаты труда работников предприятий и организаций</t>
  </si>
  <si>
    <t>Численность работников предприятий и организаций</t>
  </si>
  <si>
    <t>Количество малых и средних предприятий, включая микропредприятия (на конец года)</t>
  </si>
  <si>
    <t>единиц</t>
  </si>
  <si>
    <t>Количество индивидуальных предпринимателей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</si>
  <si>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</si>
  <si>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Уровень сpеднемесячной заpаботной платы pаботников предприятий и организаций</t>
  </si>
  <si>
    <t>Основные прогнозные показатели социально-экономического развития МО "Город Удачный" на 2024 год и плановый период 2025-2029 годы</t>
  </si>
  <si>
    <t>Проект</t>
  </si>
  <si>
    <t xml:space="preserve"> от "09 " _ноября_ 2023 г. № 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</si>
</sst>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</font>
    <font>
      <sz val="9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9"/>
      <color indexed="8"/>
      <name val="Arial Cyr"/>
      <charset val="1"/>
    </font>
    <font>
      <sz val="9"/>
      <color indexed="8"/>
      <name val="Arial Cyr"/>
      <charset val="204"/>
    </font>
    <font>
      <b/>
      <sz val="9"/>
      <color indexed="8"/>
      <name val="Arial Cyr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Times New Roman CYR"/>
      <charset val="204"/>
    </font>
    <font>
      <sz val="9"/>
      <color indexed="8"/>
      <name val="Arial Cyr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4F6F6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 diagonalUp="1" diagonalDown="1">
      <left style="thin">
        <color indexed="8"/>
      </left>
      <right style="thin">
        <color indexed="8"/>
      </right>
      <top style="hair">
        <color indexed="8"/>
      </top>
      <bottom/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5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1" applyFont="1"/>
    <xf numFmtId="0" fontId="1" fillId="0" borderId="0" xfId="1" applyAlignment="1">
      <alignment wrapText="1"/>
    </xf>
    <xf numFmtId="0" fontId="1" fillId="0" borderId="0" xfId="1"/>
    <xf numFmtId="0" fontId="4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5" fillId="0" borderId="0" xfId="1" applyFont="1" applyAlignment="1" applyProtection="1">
      <alignment horizontal="center" vertical="top" wrapText="1"/>
      <protection hidden="1"/>
    </xf>
    <xf numFmtId="0" fontId="6" fillId="0" borderId="0" xfId="1" applyFont="1" applyAlignment="1">
      <alignment horizontal="right" vertical="top"/>
    </xf>
    <xf numFmtId="0" fontId="6" fillId="0" borderId="0" xfId="1" applyFont="1" applyAlignment="1" applyProtection="1">
      <alignment horizontal="right" vertical="top"/>
      <protection locked="0"/>
    </xf>
    <xf numFmtId="0" fontId="9" fillId="0" borderId="4" xfId="1" applyFont="1" applyBorder="1" applyAlignment="1" applyProtection="1">
      <alignment horizontal="center" vertical="center" wrapText="1"/>
      <protection hidden="1"/>
    </xf>
    <xf numFmtId="0" fontId="9" fillId="0" borderId="5" xfId="1" applyFont="1" applyBorder="1" applyAlignment="1" applyProtection="1">
      <alignment horizontal="center" vertical="center" wrapText="1"/>
      <protection hidden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 wrapText="1"/>
    </xf>
    <xf numFmtId="0" fontId="7" fillId="3" borderId="17" xfId="1" applyFont="1" applyFill="1" applyBorder="1" applyAlignment="1">
      <alignment horizontal="center" vertical="center" wrapText="1"/>
    </xf>
    <xf numFmtId="3" fontId="10" fillId="4" borderId="17" xfId="1" applyNumberFormat="1" applyFont="1" applyFill="1" applyBorder="1"/>
    <xf numFmtId="4" fontId="10" fillId="4" borderId="18" xfId="1" applyNumberFormat="1" applyFont="1" applyFill="1" applyBorder="1"/>
    <xf numFmtId="4" fontId="11" fillId="4" borderId="18" xfId="1" applyNumberFormat="1" applyFont="1" applyFill="1" applyBorder="1"/>
    <xf numFmtId="0" fontId="7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center" vertical="center" wrapText="1"/>
    </xf>
    <xf numFmtId="3" fontId="10" fillId="5" borderId="20" xfId="1" applyNumberFormat="1" applyFont="1" applyFill="1" applyBorder="1"/>
    <xf numFmtId="4" fontId="10" fillId="5" borderId="20" xfId="1" applyNumberFormat="1" applyFont="1" applyFill="1" applyBorder="1"/>
    <xf numFmtId="0" fontId="7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center" vertical="center" wrapText="1"/>
    </xf>
    <xf numFmtId="0" fontId="3" fillId="6" borderId="20" xfId="1" applyFont="1" applyFill="1" applyBorder="1" applyAlignment="1">
      <alignment horizontal="left" vertical="center" wrapText="1"/>
    </xf>
    <xf numFmtId="0" fontId="3" fillId="6" borderId="20" xfId="1" applyFont="1" applyFill="1" applyBorder="1" applyAlignment="1">
      <alignment horizontal="center" vertical="center" wrapText="1"/>
    </xf>
    <xf numFmtId="165" fontId="3" fillId="6" borderId="20" xfId="1" applyNumberFormat="1" applyFont="1" applyFill="1" applyBorder="1"/>
    <xf numFmtId="165" fontId="10" fillId="5" borderId="20" xfId="1" applyNumberFormat="1" applyFont="1" applyFill="1" applyBorder="1"/>
    <xf numFmtId="165" fontId="11" fillId="5" borderId="20" xfId="1" applyNumberFormat="1" applyFont="1" applyFill="1" applyBorder="1"/>
    <xf numFmtId="0" fontId="3" fillId="6" borderId="20" xfId="1" applyFont="1" applyFill="1" applyBorder="1" applyAlignment="1" applyProtection="1">
      <alignment horizontal="left" vertical="center" wrapText="1"/>
      <protection locked="0"/>
    </xf>
    <xf numFmtId="0" fontId="3" fillId="6" borderId="20" xfId="1" applyFont="1" applyFill="1" applyBorder="1" applyAlignment="1" applyProtection="1">
      <alignment horizontal="center" vertical="center" wrapText="1"/>
      <protection locked="0"/>
    </xf>
    <xf numFmtId="0" fontId="13" fillId="0" borderId="20" xfId="1" applyFont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left" vertical="center" wrapText="1"/>
    </xf>
    <xf numFmtId="0" fontId="7" fillId="3" borderId="20" xfId="1" applyFont="1" applyFill="1" applyBorder="1" applyAlignment="1">
      <alignment horizontal="center" vertical="center" wrapText="1"/>
    </xf>
    <xf numFmtId="4" fontId="10" fillId="7" borderId="20" xfId="1" applyNumberFormat="1" applyFont="1" applyFill="1" applyBorder="1"/>
    <xf numFmtId="165" fontId="11" fillId="5" borderId="23" xfId="1" applyNumberFormat="1" applyFont="1" applyFill="1" applyBorder="1"/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4" fontId="10" fillId="5" borderId="17" xfId="1" applyNumberFormat="1" applyFont="1" applyFill="1" applyBorder="1"/>
    <xf numFmtId="3" fontId="11" fillId="5" borderId="20" xfId="1" applyNumberFormat="1" applyFont="1" applyFill="1" applyBorder="1"/>
    <xf numFmtId="3" fontId="14" fillId="0" borderId="0" xfId="1" applyNumberFormat="1" applyFont="1"/>
    <xf numFmtId="165" fontId="10" fillId="5" borderId="14" xfId="1" applyNumberFormat="1" applyFont="1" applyFill="1" applyBorder="1"/>
    <xf numFmtId="3" fontId="10" fillId="0" borderId="20" xfId="1" applyNumberFormat="1" applyFont="1" applyBorder="1"/>
    <xf numFmtId="4" fontId="10" fillId="0" borderId="20" xfId="1" applyNumberFormat="1" applyFont="1" applyBorder="1"/>
    <xf numFmtId="0" fontId="3" fillId="0" borderId="20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center" vertical="center" wrapText="1"/>
    </xf>
    <xf numFmtId="165" fontId="10" fillId="0" borderId="20" xfId="1" applyNumberFormat="1" applyFont="1" applyBorder="1"/>
    <xf numFmtId="165" fontId="10" fillId="0" borderId="20" xfId="1" applyNumberFormat="1" applyFont="1" applyBorder="1" applyAlignment="1">
      <alignment horizontal="right"/>
    </xf>
    <xf numFmtId="0" fontId="7" fillId="5" borderId="25" xfId="1" applyFont="1" applyFill="1" applyBorder="1" applyAlignment="1">
      <alignment horizontal="center" vertical="center"/>
    </xf>
    <xf numFmtId="0" fontId="8" fillId="5" borderId="26" xfId="1" applyFont="1" applyFill="1" applyBorder="1" applyAlignment="1">
      <alignment horizontal="left" vertical="center" wrapText="1"/>
    </xf>
    <xf numFmtId="0" fontId="7" fillId="5" borderId="26" xfId="1" applyFont="1" applyFill="1" applyBorder="1" applyAlignment="1">
      <alignment horizontal="center" vertical="center" wrapText="1"/>
    </xf>
    <xf numFmtId="165" fontId="10" fillId="5" borderId="26" xfId="1" applyNumberFormat="1" applyFont="1" applyFill="1" applyBorder="1"/>
    <xf numFmtId="0" fontId="1" fillId="5" borderId="0" xfId="1" applyFill="1"/>
    <xf numFmtId="3" fontId="10" fillId="8" borderId="20" xfId="1" applyNumberFormat="1" applyFont="1" applyFill="1" applyBorder="1"/>
    <xf numFmtId="4" fontId="10" fillId="8" borderId="21" xfId="1" applyNumberFormat="1" applyFont="1" applyFill="1" applyBorder="1"/>
    <xf numFmtId="4" fontId="11" fillId="8" borderId="21" xfId="1" applyNumberFormat="1" applyFont="1" applyFill="1" applyBorder="1"/>
    <xf numFmtId="4" fontId="10" fillId="8" borderId="20" xfId="1" applyNumberFormat="1" applyFont="1" applyFill="1" applyBorder="1"/>
    <xf numFmtId="165" fontId="10" fillId="8" borderId="20" xfId="1" applyNumberFormat="1" applyFont="1" applyFill="1" applyBorder="1"/>
    <xf numFmtId="4" fontId="10" fillId="8" borderId="17" xfId="1" applyNumberFormat="1" applyFont="1" applyFill="1" applyBorder="1"/>
    <xf numFmtId="0" fontId="17" fillId="9" borderId="28" xfId="0" applyFont="1" applyFill="1" applyBorder="1" applyAlignment="1">
      <alignment horizontal="left" vertical="center" wrapText="1"/>
    </xf>
    <xf numFmtId="4" fontId="10" fillId="5" borderId="30" xfId="1" applyNumberFormat="1" applyFont="1" applyFill="1" applyBorder="1"/>
    <xf numFmtId="3" fontId="11" fillId="5" borderId="31" xfId="1" applyNumberFormat="1" applyFont="1" applyFill="1" applyBorder="1"/>
    <xf numFmtId="4" fontId="10" fillId="8" borderId="32" xfId="1" applyNumberFormat="1" applyFont="1" applyFill="1" applyBorder="1"/>
    <xf numFmtId="3" fontId="11" fillId="8" borderId="33" xfId="1" applyNumberFormat="1" applyFont="1" applyFill="1" applyBorder="1"/>
    <xf numFmtId="165" fontId="10" fillId="8" borderId="33" xfId="1" applyNumberFormat="1" applyFont="1" applyFill="1" applyBorder="1"/>
    <xf numFmtId="165" fontId="11" fillId="5" borderId="34" xfId="1" applyNumberFormat="1" applyFont="1" applyFill="1" applyBorder="1"/>
    <xf numFmtId="4" fontId="10" fillId="8" borderId="35" xfId="1" applyNumberFormat="1" applyFont="1" applyFill="1" applyBorder="1"/>
    <xf numFmtId="165" fontId="10" fillId="8" borderId="29" xfId="1" applyNumberFormat="1" applyFont="1" applyFill="1" applyBorder="1"/>
    <xf numFmtId="165" fontId="11" fillId="8" borderId="20" xfId="1" applyNumberFormat="1" applyFont="1" applyFill="1" applyBorder="1"/>
    <xf numFmtId="3" fontId="11" fillId="8" borderId="36" xfId="1" applyNumberFormat="1" applyFont="1" applyFill="1" applyBorder="1"/>
    <xf numFmtId="4" fontId="10" fillId="8" borderId="37" xfId="1" applyNumberFormat="1" applyFont="1" applyFill="1" applyBorder="1"/>
    <xf numFmtId="3" fontId="11" fillId="8" borderId="20" xfId="1" applyNumberFormat="1" applyFont="1" applyFill="1" applyBorder="1"/>
    <xf numFmtId="165" fontId="10" fillId="8" borderId="26" xfId="1" applyNumberFormat="1" applyFont="1" applyFill="1" applyBorder="1"/>
    <xf numFmtId="165" fontId="3" fillId="6" borderId="20" xfId="1" applyNumberFormat="1" applyFont="1" applyFill="1" applyBorder="1" applyAlignment="1">
      <alignment horizontal="right"/>
    </xf>
    <xf numFmtId="164" fontId="10" fillId="8" borderId="24" xfId="2" applyFont="1" applyFill="1" applyBorder="1" applyAlignment="1" applyProtection="1">
      <alignment horizontal="right" vertical="center" wrapText="1"/>
    </xf>
    <xf numFmtId="0" fontId="8" fillId="0" borderId="34" xfId="1" applyFont="1" applyBorder="1" applyAlignment="1">
      <alignment horizontal="left" vertical="center" wrapText="1"/>
    </xf>
    <xf numFmtId="4" fontId="10" fillId="0" borderId="14" xfId="1" applyNumberFormat="1" applyFont="1" applyBorder="1"/>
    <xf numFmtId="4" fontId="10" fillId="0" borderId="38" xfId="1" applyNumberFormat="1" applyFont="1" applyBorder="1"/>
    <xf numFmtId="4" fontId="10" fillId="8" borderId="34" xfId="1" applyNumberFormat="1" applyFont="1" applyFill="1" applyBorder="1"/>
    <xf numFmtId="4" fontId="10" fillId="8" borderId="39" xfId="1" applyNumberFormat="1" applyFont="1" applyFill="1" applyBorder="1"/>
    <xf numFmtId="4" fontId="11" fillId="8" borderId="39" xfId="1" applyNumberFormat="1" applyFont="1" applyFill="1" applyBorder="1"/>
    <xf numFmtId="164" fontId="12" fillId="8" borderId="29" xfId="2" applyFont="1" applyFill="1" applyBorder="1" applyAlignment="1" applyProtection="1">
      <alignment horizontal="center" vertical="center" wrapText="1"/>
    </xf>
    <xf numFmtId="4" fontId="18" fillId="8" borderId="29" xfId="1" applyNumberFormat="1" applyFont="1" applyFill="1" applyBorder="1"/>
    <xf numFmtId="0" fontId="19" fillId="8" borderId="29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left" wrapText="1"/>
    </xf>
    <xf numFmtId="0" fontId="1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7" fillId="0" borderId="40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164" fontId="12" fillId="0" borderId="14" xfId="2" applyFont="1" applyFill="1" applyBorder="1" applyAlignment="1" applyProtection="1">
      <alignment horizontal="center" vertical="center" wrapText="1"/>
    </xf>
    <xf numFmtId="164" fontId="12" fillId="0" borderId="38" xfId="2" applyFont="1" applyFill="1" applyBorder="1" applyAlignment="1" applyProtection="1">
      <alignment horizontal="center" vertical="center" wrapText="1"/>
    </xf>
    <xf numFmtId="164" fontId="12" fillId="8" borderId="41" xfId="2" applyFont="1" applyFill="1" applyBorder="1" applyAlignment="1" applyProtection="1">
      <alignment horizontal="center" vertical="center" wrapText="1"/>
    </xf>
    <xf numFmtId="0" fontId="7" fillId="0" borderId="42" xfId="1" applyFont="1" applyBorder="1" applyAlignment="1">
      <alignment horizontal="center" vertical="center"/>
    </xf>
    <xf numFmtId="0" fontId="3" fillId="6" borderId="35" xfId="1" applyFont="1" applyFill="1" applyBorder="1" applyAlignment="1">
      <alignment horizontal="left" vertical="center" wrapText="1"/>
    </xf>
    <xf numFmtId="0" fontId="3" fillId="6" borderId="35" xfId="1" applyFont="1" applyFill="1" applyBorder="1" applyAlignment="1">
      <alignment horizontal="center" vertical="center" wrapText="1"/>
    </xf>
    <xf numFmtId="165" fontId="3" fillId="6" borderId="35" xfId="1" applyNumberFormat="1" applyFont="1" applyFill="1" applyBorder="1"/>
    <xf numFmtId="165" fontId="3" fillId="6" borderId="35" xfId="1" applyNumberFormat="1" applyFont="1" applyFill="1" applyBorder="1" applyAlignment="1">
      <alignment horizontal="right"/>
    </xf>
    <xf numFmtId="0" fontId="7" fillId="2" borderId="43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left" vertical="center" wrapText="1"/>
    </xf>
    <xf numFmtId="0" fontId="7" fillId="3" borderId="44" xfId="1" applyFont="1" applyFill="1" applyBorder="1" applyAlignment="1">
      <alignment horizontal="center" vertical="center" wrapText="1"/>
    </xf>
    <xf numFmtId="4" fontId="3" fillId="3" borderId="44" xfId="1" applyNumberFormat="1" applyFont="1" applyFill="1" applyBorder="1"/>
    <xf numFmtId="4" fontId="3" fillId="3" borderId="44" xfId="1" applyNumberFormat="1" applyFont="1" applyFill="1" applyBorder="1" applyAlignment="1">
      <alignment horizontal="right"/>
    </xf>
    <xf numFmtId="4" fontId="3" fillId="3" borderId="45" xfId="1" applyNumberFormat="1" applyFont="1" applyFill="1" applyBorder="1" applyAlignment="1">
      <alignment horizontal="right"/>
    </xf>
    <xf numFmtId="4" fontId="3" fillId="3" borderId="46" xfId="1" applyNumberFormat="1" applyFont="1" applyFill="1" applyBorder="1" applyAlignment="1">
      <alignment horizontal="right"/>
    </xf>
    <xf numFmtId="165" fontId="19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4" fontId="19" fillId="0" borderId="0" xfId="1" applyNumberFormat="1" applyFont="1" applyAlignment="1">
      <alignment horizontal="center" vertical="center" wrapText="1"/>
    </xf>
    <xf numFmtId="0" fontId="16" fillId="0" borderId="0" xfId="0" applyFont="1"/>
    <xf numFmtId="0" fontId="20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8" borderId="29" xfId="0" applyFont="1" applyFill="1" applyBorder="1" applyAlignment="1">
      <alignment horizontal="right" vertical="center" wrapText="1"/>
    </xf>
    <xf numFmtId="165" fontId="10" fillId="8" borderId="47" xfId="1" applyNumberFormat="1" applyFont="1" applyFill="1" applyBorder="1" applyAlignment="1">
      <alignment horizontal="right" vertical="center"/>
    </xf>
    <xf numFmtId="164" fontId="10" fillId="8" borderId="47" xfId="2" applyFont="1" applyFill="1" applyBorder="1" applyAlignment="1" applyProtection="1">
      <alignment horizontal="right" vertical="center" wrapText="1"/>
    </xf>
    <xf numFmtId="0" fontId="22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6" fillId="0" borderId="0" xfId="1" applyFont="1" applyAlignment="1">
      <alignment horizontal="right" vertical="top"/>
    </xf>
    <xf numFmtId="0" fontId="9" fillId="0" borderId="5" xfId="1" applyFont="1" applyBorder="1" applyAlignment="1" applyProtection="1">
      <alignment horizontal="center" vertical="center" wrapText="1"/>
      <protection hidden="1"/>
    </xf>
    <xf numFmtId="0" fontId="9" fillId="0" borderId="6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9" fillId="0" borderId="27" xfId="1" applyFont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otdel/Desktop/&#1056;&#1072;&#1073;&#1086;&#1095;&#1080;&#1081;%20&#1089;&#1090;&#1086;&#1083;/2022%20&#1075;&#1086;&#1076;/&#1057;&#1069;&#1056;/&#1054;&#1089;&#1085;&#1086;&#1074;&#1085;&#1099;&#1077;%20&#1087;&#1072;&#1088;&#1072;&#1084;&#1077;&#1090;&#1088;&#1099;%20&#1076;&#1086;%2027%20&#1075;/&#1052;&#1072;&#1082;&#1077;&#1090;%20&#1087;&#1086;&#1089;&#1077;&#1083;&#1077;&#1085;&#1080;&#1081;_16.08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3;&#1053;&#1054;&#1047;%20&#1085;&#1072;%202017%20&#1075;&#1086;&#1076;/&#1052;&#1040;&#1050;&#1045;&#1058;&#1067;/&#1052;&#1040;&#1050;&#1045;&#1058;_&#1058;&#1072;&#1073;&#1083;&#1080;&#1094;&#1072;%201_&#1087;&#1086;&#1089;&#1077;&#1083;&#1077;&#1085;&#1080;&#1103;%20&#1086;&#1090;%2013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"/>
      <sheetName val="3-1 (свод) 2017"/>
      <sheetName val="3-1 (свод) 2018"/>
      <sheetName val="3-1 (свод) 2019"/>
      <sheetName val="3-1 (свод)2020"/>
      <sheetName val="3-1 (свод) 2020"/>
      <sheetName val="3-1 (свод) 2021"/>
      <sheetName val="3-1 (свод)2021"/>
      <sheetName val="8 (свод)2017"/>
      <sheetName val="8 (свод)2018"/>
      <sheetName val="8 (свод)2019(1в)"/>
      <sheetName val="8 (свод)2019(2в)"/>
      <sheetName val="8 (свод)2020(1в)"/>
      <sheetName val="8 (свод)2020(2в)"/>
      <sheetName val="8 (свод)2021(1в)"/>
      <sheetName val="8 (свод)2021(2в)"/>
      <sheetName val="8 (свод) 2020 (1)"/>
      <sheetName val="8 (свод) 2020 (2)"/>
      <sheetName val="8 (свод) 2021 (1)"/>
      <sheetName val="8 (свод) 2021 (2)"/>
      <sheetName val="3-1 (МО)"/>
      <sheetName val="6 (МО)"/>
      <sheetName val="8 (МО)"/>
      <sheetName val="3-1 (адм центр)"/>
      <sheetName val="6 (адм центр)"/>
      <sheetName val="8 (адм центр)"/>
      <sheetName val="3-1 (2)"/>
      <sheetName val="6 (2)"/>
      <sheetName val="8 (2)"/>
      <sheetName val="3-1 (3)"/>
      <sheetName val="6 (3)"/>
      <sheetName val="8 (3)"/>
      <sheetName val="3-1 (4)"/>
      <sheetName val="6 (4)"/>
      <sheetName val="8 (4)"/>
      <sheetName val="3-1 (5)"/>
      <sheetName val="6 (5)"/>
      <sheetName val="8 (5)"/>
      <sheetName val="3-1 (6)"/>
      <sheetName val="6 (6)"/>
      <sheetName val="8 (6)"/>
      <sheetName val="3-1 (7)"/>
      <sheetName val="6 (7)"/>
      <sheetName val="8 (7)"/>
      <sheetName val="3-1 (8)"/>
      <sheetName val="6 (8)"/>
      <sheetName val="8 (8)"/>
      <sheetName val="3-1 (9)"/>
      <sheetName val="6 (9)"/>
      <sheetName val="8 (9)"/>
      <sheetName val="3-1 (10)"/>
      <sheetName val="6 (10)"/>
      <sheetName val="8 (10)"/>
      <sheetName val="3-1 (11)"/>
      <sheetName val="6 (11)"/>
      <sheetName val="8 (11)"/>
      <sheetName val="3-1 (12)"/>
      <sheetName val="6 (12)"/>
      <sheetName val="8 (12)"/>
      <sheetName val="3-1 (13)"/>
      <sheetName val="6 (13)"/>
      <sheetName val="8 (13)"/>
      <sheetName val="3-1 (14)"/>
      <sheetName val="6 (14)"/>
      <sheetName val="8 (14)"/>
      <sheetName val="3-1 (15)"/>
      <sheetName val="6 (15)"/>
      <sheetName val="8 (15)"/>
      <sheetName val="3-1 (16)"/>
      <sheetName val="6 (16)"/>
      <sheetName val="8 (16)"/>
      <sheetName val="3-1 (17)"/>
      <sheetName val="6 (17)"/>
      <sheetName val="8 (17)"/>
      <sheetName val="3-1 (18)"/>
      <sheetName val="6 (18)"/>
      <sheetName val="8 (18)"/>
      <sheetName val="3-1 (19)"/>
      <sheetName val="6 (19)"/>
      <sheetName val="8 (19)"/>
      <sheetName val="3-1 (20)"/>
      <sheetName val="6 (20)"/>
      <sheetName val="8 (20)"/>
      <sheetName val="3-1 (21)"/>
      <sheetName val="6 (21)"/>
      <sheetName val="8 (21)"/>
      <sheetName val="3-1 (22)"/>
      <sheetName val="6 (22)"/>
      <sheetName val="8 (22)"/>
      <sheetName val="3-1 (23)"/>
      <sheetName val="6 (23)"/>
      <sheetName val="8 (23)"/>
      <sheetName val="3-1 (24)"/>
      <sheetName val="6 (24)"/>
      <sheetName val="8 (24)"/>
      <sheetName val="3-1 (25)"/>
      <sheetName val="6 (25)"/>
      <sheetName val="8 (25)"/>
      <sheetName val="3-1 (26)"/>
      <sheetName val="6 (26)"/>
      <sheetName val="8 (26)"/>
      <sheetName val="3-1 (27)"/>
      <sheetName val="6 (27)"/>
      <sheetName val="8 (27)"/>
      <sheetName val="3-1 (28)"/>
      <sheetName val="6 (28)"/>
      <sheetName val="8 (28)"/>
      <sheetName val="3-1 (29)"/>
      <sheetName val="6 (29)"/>
      <sheetName val="8 (29)"/>
      <sheetName val="3-1 (30)"/>
      <sheetName val="6 (30)"/>
      <sheetName val="8 (30)"/>
      <sheetName val="3-1 (31)"/>
      <sheetName val="6 (31)"/>
      <sheetName val="8 (3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6">
          <cell r="D6">
            <v>6090.9</v>
          </cell>
          <cell r="E6">
            <v>6225.4000000000015</v>
          </cell>
        </row>
        <row r="135">
          <cell r="D135">
            <v>90.2</v>
          </cell>
          <cell r="E135">
            <v>89.6</v>
          </cell>
        </row>
      </sheetData>
      <sheetData sheetId="27" refreshError="1">
        <row r="6">
          <cell r="D6">
            <v>112602.01249646318</v>
          </cell>
          <cell r="E6">
            <v>116229.5536003235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ирнинский (2)"/>
      <sheetName val="Дефляторы (25.06.2015)"/>
      <sheetName val="Дефляторы (20.06.2016)"/>
      <sheetName val="Мирнинский"/>
      <sheetName val="Мирный"/>
      <sheetName val="Удачный"/>
      <sheetName val="Айхал"/>
      <sheetName val="Алмазный"/>
      <sheetName val="Светлый"/>
      <sheetName val="БН"/>
      <sheetName val="Чернышевский"/>
      <sheetName val="СНЭН"/>
      <sheetName val="ЧН"/>
      <sheetName val="отгрузка"/>
      <sheetName val="розн.оборот"/>
      <sheetName val="платные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26">
          <cell r="B26" t="str">
            <v>Алмазы природные несортированные</v>
          </cell>
          <cell r="C26" t="str">
            <v>т.карат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6"/>
  <sheetViews>
    <sheetView tabSelected="1" zoomScaleNormal="100" workbookViewId="0">
      <selection activeCell="O18" sqref="O18"/>
    </sheetView>
  </sheetViews>
  <sheetFormatPr defaultRowHeight="12.75"/>
  <cols>
    <col min="1" max="1" width="4" style="3" customWidth="1"/>
    <col min="2" max="2" width="59.140625" style="2" customWidth="1"/>
    <col min="3" max="3" width="10.42578125" style="3" customWidth="1"/>
    <col min="4" max="4" width="13" style="3" hidden="1" customWidth="1"/>
    <col min="5" max="6" width="11.7109375" style="3" hidden="1" customWidth="1"/>
    <col min="7" max="7" width="13" style="3" customWidth="1"/>
    <col min="8" max="8" width="12" style="3" customWidth="1"/>
    <col min="9" max="9" width="11.7109375" style="3" hidden="1" customWidth="1"/>
    <col min="10" max="10" width="12.42578125" style="3" customWidth="1"/>
    <col min="11" max="11" width="12.5703125" style="3" customWidth="1"/>
    <col min="12" max="12" width="12" style="3" customWidth="1"/>
    <col min="13" max="13" width="12.7109375" style="3" customWidth="1"/>
    <col min="14" max="14" width="13" style="3" customWidth="1"/>
    <col min="15" max="15" width="12" style="3" customWidth="1"/>
    <col min="16" max="16" width="13.28515625" style="3" customWidth="1"/>
    <col min="17" max="17" width="13.140625" style="3" customWidth="1"/>
    <col min="18" max="18" width="13.7109375" style="3" customWidth="1"/>
    <col min="19" max="20" width="13" style="3" customWidth="1"/>
    <col min="21" max="21" width="13.42578125" style="3" customWidth="1"/>
    <col min="22" max="252" width="9.140625" style="3"/>
    <col min="253" max="253" width="4" style="3" customWidth="1"/>
    <col min="254" max="254" width="59.140625" style="3" customWidth="1"/>
    <col min="255" max="257" width="11.7109375" style="3" customWidth="1"/>
    <col min="258" max="267" width="10.7109375" style="3" customWidth="1"/>
    <col min="268" max="277" width="8.85546875" style="3" customWidth="1"/>
    <col min="278" max="508" width="9.140625" style="3"/>
    <col min="509" max="509" width="4" style="3" customWidth="1"/>
    <col min="510" max="510" width="59.140625" style="3" customWidth="1"/>
    <col min="511" max="513" width="11.7109375" style="3" customWidth="1"/>
    <col min="514" max="523" width="10.7109375" style="3" customWidth="1"/>
    <col min="524" max="533" width="8.85546875" style="3" customWidth="1"/>
    <col min="534" max="764" width="9.140625" style="3"/>
    <col min="765" max="765" width="4" style="3" customWidth="1"/>
    <col min="766" max="766" width="59.140625" style="3" customWidth="1"/>
    <col min="767" max="769" width="11.7109375" style="3" customWidth="1"/>
    <col min="770" max="779" width="10.7109375" style="3" customWidth="1"/>
    <col min="780" max="789" width="8.85546875" style="3" customWidth="1"/>
    <col min="790" max="1020" width="9.140625" style="3"/>
    <col min="1021" max="1021" width="4" style="3" customWidth="1"/>
    <col min="1022" max="1022" width="59.140625" style="3" customWidth="1"/>
    <col min="1023" max="1025" width="11.7109375" style="3" customWidth="1"/>
    <col min="1026" max="1035" width="10.7109375" style="3" customWidth="1"/>
    <col min="1036" max="1045" width="8.85546875" style="3" customWidth="1"/>
    <col min="1046" max="1276" width="9.140625" style="3"/>
    <col min="1277" max="1277" width="4" style="3" customWidth="1"/>
    <col min="1278" max="1278" width="59.140625" style="3" customWidth="1"/>
    <col min="1279" max="1281" width="11.7109375" style="3" customWidth="1"/>
    <col min="1282" max="1291" width="10.7109375" style="3" customWidth="1"/>
    <col min="1292" max="1301" width="8.85546875" style="3" customWidth="1"/>
    <col min="1302" max="1532" width="9.140625" style="3"/>
    <col min="1533" max="1533" width="4" style="3" customWidth="1"/>
    <col min="1534" max="1534" width="59.140625" style="3" customWidth="1"/>
    <col min="1535" max="1537" width="11.7109375" style="3" customWidth="1"/>
    <col min="1538" max="1547" width="10.7109375" style="3" customWidth="1"/>
    <col min="1548" max="1557" width="8.85546875" style="3" customWidth="1"/>
    <col min="1558" max="1788" width="9.140625" style="3"/>
    <col min="1789" max="1789" width="4" style="3" customWidth="1"/>
    <col min="1790" max="1790" width="59.140625" style="3" customWidth="1"/>
    <col min="1791" max="1793" width="11.7109375" style="3" customWidth="1"/>
    <col min="1794" max="1803" width="10.7109375" style="3" customWidth="1"/>
    <col min="1804" max="1813" width="8.85546875" style="3" customWidth="1"/>
    <col min="1814" max="2044" width="9.140625" style="3"/>
    <col min="2045" max="2045" width="4" style="3" customWidth="1"/>
    <col min="2046" max="2046" width="59.140625" style="3" customWidth="1"/>
    <col min="2047" max="2049" width="11.7109375" style="3" customWidth="1"/>
    <col min="2050" max="2059" width="10.7109375" style="3" customWidth="1"/>
    <col min="2060" max="2069" width="8.85546875" style="3" customWidth="1"/>
    <col min="2070" max="2300" width="9.140625" style="3"/>
    <col min="2301" max="2301" width="4" style="3" customWidth="1"/>
    <col min="2302" max="2302" width="59.140625" style="3" customWidth="1"/>
    <col min="2303" max="2305" width="11.7109375" style="3" customWidth="1"/>
    <col min="2306" max="2315" width="10.7109375" style="3" customWidth="1"/>
    <col min="2316" max="2325" width="8.85546875" style="3" customWidth="1"/>
    <col min="2326" max="2556" width="9.140625" style="3"/>
    <col min="2557" max="2557" width="4" style="3" customWidth="1"/>
    <col min="2558" max="2558" width="59.140625" style="3" customWidth="1"/>
    <col min="2559" max="2561" width="11.7109375" style="3" customWidth="1"/>
    <col min="2562" max="2571" width="10.7109375" style="3" customWidth="1"/>
    <col min="2572" max="2581" width="8.85546875" style="3" customWidth="1"/>
    <col min="2582" max="2812" width="9.140625" style="3"/>
    <col min="2813" max="2813" width="4" style="3" customWidth="1"/>
    <col min="2814" max="2814" width="59.140625" style="3" customWidth="1"/>
    <col min="2815" max="2817" width="11.7109375" style="3" customWidth="1"/>
    <col min="2818" max="2827" width="10.7109375" style="3" customWidth="1"/>
    <col min="2828" max="2837" width="8.85546875" style="3" customWidth="1"/>
    <col min="2838" max="3068" width="9.140625" style="3"/>
    <col min="3069" max="3069" width="4" style="3" customWidth="1"/>
    <col min="3070" max="3070" width="59.140625" style="3" customWidth="1"/>
    <col min="3071" max="3073" width="11.7109375" style="3" customWidth="1"/>
    <col min="3074" max="3083" width="10.7109375" style="3" customWidth="1"/>
    <col min="3084" max="3093" width="8.85546875" style="3" customWidth="1"/>
    <col min="3094" max="3324" width="9.140625" style="3"/>
    <col min="3325" max="3325" width="4" style="3" customWidth="1"/>
    <col min="3326" max="3326" width="59.140625" style="3" customWidth="1"/>
    <col min="3327" max="3329" width="11.7109375" style="3" customWidth="1"/>
    <col min="3330" max="3339" width="10.7109375" style="3" customWidth="1"/>
    <col min="3340" max="3349" width="8.85546875" style="3" customWidth="1"/>
    <col min="3350" max="3580" width="9.140625" style="3"/>
    <col min="3581" max="3581" width="4" style="3" customWidth="1"/>
    <col min="3582" max="3582" width="59.140625" style="3" customWidth="1"/>
    <col min="3583" max="3585" width="11.7109375" style="3" customWidth="1"/>
    <col min="3586" max="3595" width="10.7109375" style="3" customWidth="1"/>
    <col min="3596" max="3605" width="8.85546875" style="3" customWidth="1"/>
    <col min="3606" max="3836" width="9.140625" style="3"/>
    <col min="3837" max="3837" width="4" style="3" customWidth="1"/>
    <col min="3838" max="3838" width="59.140625" style="3" customWidth="1"/>
    <col min="3839" max="3841" width="11.7109375" style="3" customWidth="1"/>
    <col min="3842" max="3851" width="10.7109375" style="3" customWidth="1"/>
    <col min="3852" max="3861" width="8.85546875" style="3" customWidth="1"/>
    <col min="3862" max="4092" width="9.140625" style="3"/>
    <col min="4093" max="4093" width="4" style="3" customWidth="1"/>
    <col min="4094" max="4094" width="59.140625" style="3" customWidth="1"/>
    <col min="4095" max="4097" width="11.7109375" style="3" customWidth="1"/>
    <col min="4098" max="4107" width="10.7109375" style="3" customWidth="1"/>
    <col min="4108" max="4117" width="8.85546875" style="3" customWidth="1"/>
    <col min="4118" max="4348" width="9.140625" style="3"/>
    <col min="4349" max="4349" width="4" style="3" customWidth="1"/>
    <col min="4350" max="4350" width="59.140625" style="3" customWidth="1"/>
    <col min="4351" max="4353" width="11.7109375" style="3" customWidth="1"/>
    <col min="4354" max="4363" width="10.7109375" style="3" customWidth="1"/>
    <col min="4364" max="4373" width="8.85546875" style="3" customWidth="1"/>
    <col min="4374" max="4604" width="9.140625" style="3"/>
    <col min="4605" max="4605" width="4" style="3" customWidth="1"/>
    <col min="4606" max="4606" width="59.140625" style="3" customWidth="1"/>
    <col min="4607" max="4609" width="11.7109375" style="3" customWidth="1"/>
    <col min="4610" max="4619" width="10.7109375" style="3" customWidth="1"/>
    <col min="4620" max="4629" width="8.85546875" style="3" customWidth="1"/>
    <col min="4630" max="4860" width="9.140625" style="3"/>
    <col min="4861" max="4861" width="4" style="3" customWidth="1"/>
    <col min="4862" max="4862" width="59.140625" style="3" customWidth="1"/>
    <col min="4863" max="4865" width="11.7109375" style="3" customWidth="1"/>
    <col min="4866" max="4875" width="10.7109375" style="3" customWidth="1"/>
    <col min="4876" max="4885" width="8.85546875" style="3" customWidth="1"/>
    <col min="4886" max="5116" width="9.140625" style="3"/>
    <col min="5117" max="5117" width="4" style="3" customWidth="1"/>
    <col min="5118" max="5118" width="59.140625" style="3" customWidth="1"/>
    <col min="5119" max="5121" width="11.7109375" style="3" customWidth="1"/>
    <col min="5122" max="5131" width="10.7109375" style="3" customWidth="1"/>
    <col min="5132" max="5141" width="8.85546875" style="3" customWidth="1"/>
    <col min="5142" max="5372" width="9.140625" style="3"/>
    <col min="5373" max="5373" width="4" style="3" customWidth="1"/>
    <col min="5374" max="5374" width="59.140625" style="3" customWidth="1"/>
    <col min="5375" max="5377" width="11.7109375" style="3" customWidth="1"/>
    <col min="5378" max="5387" width="10.7109375" style="3" customWidth="1"/>
    <col min="5388" max="5397" width="8.85546875" style="3" customWidth="1"/>
    <col min="5398" max="5628" width="9.140625" style="3"/>
    <col min="5629" max="5629" width="4" style="3" customWidth="1"/>
    <col min="5630" max="5630" width="59.140625" style="3" customWidth="1"/>
    <col min="5631" max="5633" width="11.7109375" style="3" customWidth="1"/>
    <col min="5634" max="5643" width="10.7109375" style="3" customWidth="1"/>
    <col min="5644" max="5653" width="8.85546875" style="3" customWidth="1"/>
    <col min="5654" max="5884" width="9.140625" style="3"/>
    <col min="5885" max="5885" width="4" style="3" customWidth="1"/>
    <col min="5886" max="5886" width="59.140625" style="3" customWidth="1"/>
    <col min="5887" max="5889" width="11.7109375" style="3" customWidth="1"/>
    <col min="5890" max="5899" width="10.7109375" style="3" customWidth="1"/>
    <col min="5900" max="5909" width="8.85546875" style="3" customWidth="1"/>
    <col min="5910" max="6140" width="9.140625" style="3"/>
    <col min="6141" max="6141" width="4" style="3" customWidth="1"/>
    <col min="6142" max="6142" width="59.140625" style="3" customWidth="1"/>
    <col min="6143" max="6145" width="11.7109375" style="3" customWidth="1"/>
    <col min="6146" max="6155" width="10.7109375" style="3" customWidth="1"/>
    <col min="6156" max="6165" width="8.85546875" style="3" customWidth="1"/>
    <col min="6166" max="6396" width="9.140625" style="3"/>
    <col min="6397" max="6397" width="4" style="3" customWidth="1"/>
    <col min="6398" max="6398" width="59.140625" style="3" customWidth="1"/>
    <col min="6399" max="6401" width="11.7109375" style="3" customWidth="1"/>
    <col min="6402" max="6411" width="10.7109375" style="3" customWidth="1"/>
    <col min="6412" max="6421" width="8.85546875" style="3" customWidth="1"/>
    <col min="6422" max="6652" width="9.140625" style="3"/>
    <col min="6653" max="6653" width="4" style="3" customWidth="1"/>
    <col min="6654" max="6654" width="59.140625" style="3" customWidth="1"/>
    <col min="6655" max="6657" width="11.7109375" style="3" customWidth="1"/>
    <col min="6658" max="6667" width="10.7109375" style="3" customWidth="1"/>
    <col min="6668" max="6677" width="8.85546875" style="3" customWidth="1"/>
    <col min="6678" max="6908" width="9.140625" style="3"/>
    <col min="6909" max="6909" width="4" style="3" customWidth="1"/>
    <col min="6910" max="6910" width="59.140625" style="3" customWidth="1"/>
    <col min="6911" max="6913" width="11.7109375" style="3" customWidth="1"/>
    <col min="6914" max="6923" width="10.7109375" style="3" customWidth="1"/>
    <col min="6924" max="6933" width="8.85546875" style="3" customWidth="1"/>
    <col min="6934" max="7164" width="9.140625" style="3"/>
    <col min="7165" max="7165" width="4" style="3" customWidth="1"/>
    <col min="7166" max="7166" width="59.140625" style="3" customWidth="1"/>
    <col min="7167" max="7169" width="11.7109375" style="3" customWidth="1"/>
    <col min="7170" max="7179" width="10.7109375" style="3" customWidth="1"/>
    <col min="7180" max="7189" width="8.85546875" style="3" customWidth="1"/>
    <col min="7190" max="7420" width="9.140625" style="3"/>
    <col min="7421" max="7421" width="4" style="3" customWidth="1"/>
    <col min="7422" max="7422" width="59.140625" style="3" customWidth="1"/>
    <col min="7423" max="7425" width="11.7109375" style="3" customWidth="1"/>
    <col min="7426" max="7435" width="10.7109375" style="3" customWidth="1"/>
    <col min="7436" max="7445" width="8.85546875" style="3" customWidth="1"/>
    <col min="7446" max="7676" width="9.140625" style="3"/>
    <col min="7677" max="7677" width="4" style="3" customWidth="1"/>
    <col min="7678" max="7678" width="59.140625" style="3" customWidth="1"/>
    <col min="7679" max="7681" width="11.7109375" style="3" customWidth="1"/>
    <col min="7682" max="7691" width="10.7109375" style="3" customWidth="1"/>
    <col min="7692" max="7701" width="8.85546875" style="3" customWidth="1"/>
    <col min="7702" max="7932" width="9.140625" style="3"/>
    <col min="7933" max="7933" width="4" style="3" customWidth="1"/>
    <col min="7934" max="7934" width="59.140625" style="3" customWidth="1"/>
    <col min="7935" max="7937" width="11.7109375" style="3" customWidth="1"/>
    <col min="7938" max="7947" width="10.7109375" style="3" customWidth="1"/>
    <col min="7948" max="7957" width="8.85546875" style="3" customWidth="1"/>
    <col min="7958" max="8188" width="9.140625" style="3"/>
    <col min="8189" max="8189" width="4" style="3" customWidth="1"/>
    <col min="8190" max="8190" width="59.140625" style="3" customWidth="1"/>
    <col min="8191" max="8193" width="11.7109375" style="3" customWidth="1"/>
    <col min="8194" max="8203" width="10.7109375" style="3" customWidth="1"/>
    <col min="8204" max="8213" width="8.85546875" style="3" customWidth="1"/>
    <col min="8214" max="8444" width="9.140625" style="3"/>
    <col min="8445" max="8445" width="4" style="3" customWidth="1"/>
    <col min="8446" max="8446" width="59.140625" style="3" customWidth="1"/>
    <col min="8447" max="8449" width="11.7109375" style="3" customWidth="1"/>
    <col min="8450" max="8459" width="10.7109375" style="3" customWidth="1"/>
    <col min="8460" max="8469" width="8.85546875" style="3" customWidth="1"/>
    <col min="8470" max="8700" width="9.140625" style="3"/>
    <col min="8701" max="8701" width="4" style="3" customWidth="1"/>
    <col min="8702" max="8702" width="59.140625" style="3" customWidth="1"/>
    <col min="8703" max="8705" width="11.7109375" style="3" customWidth="1"/>
    <col min="8706" max="8715" width="10.7109375" style="3" customWidth="1"/>
    <col min="8716" max="8725" width="8.85546875" style="3" customWidth="1"/>
    <col min="8726" max="8956" width="9.140625" style="3"/>
    <col min="8957" max="8957" width="4" style="3" customWidth="1"/>
    <col min="8958" max="8958" width="59.140625" style="3" customWidth="1"/>
    <col min="8959" max="8961" width="11.7109375" style="3" customWidth="1"/>
    <col min="8962" max="8971" width="10.7109375" style="3" customWidth="1"/>
    <col min="8972" max="8981" width="8.85546875" style="3" customWidth="1"/>
    <col min="8982" max="9212" width="9.140625" style="3"/>
    <col min="9213" max="9213" width="4" style="3" customWidth="1"/>
    <col min="9214" max="9214" width="59.140625" style="3" customWidth="1"/>
    <col min="9215" max="9217" width="11.7109375" style="3" customWidth="1"/>
    <col min="9218" max="9227" width="10.7109375" style="3" customWidth="1"/>
    <col min="9228" max="9237" width="8.85546875" style="3" customWidth="1"/>
    <col min="9238" max="9468" width="9.140625" style="3"/>
    <col min="9469" max="9469" width="4" style="3" customWidth="1"/>
    <col min="9470" max="9470" width="59.140625" style="3" customWidth="1"/>
    <col min="9471" max="9473" width="11.7109375" style="3" customWidth="1"/>
    <col min="9474" max="9483" width="10.7109375" style="3" customWidth="1"/>
    <col min="9484" max="9493" width="8.85546875" style="3" customWidth="1"/>
    <col min="9494" max="9724" width="9.140625" style="3"/>
    <col min="9725" max="9725" width="4" style="3" customWidth="1"/>
    <col min="9726" max="9726" width="59.140625" style="3" customWidth="1"/>
    <col min="9727" max="9729" width="11.7109375" style="3" customWidth="1"/>
    <col min="9730" max="9739" width="10.7109375" style="3" customWidth="1"/>
    <col min="9740" max="9749" width="8.85546875" style="3" customWidth="1"/>
    <col min="9750" max="9980" width="9.140625" style="3"/>
    <col min="9981" max="9981" width="4" style="3" customWidth="1"/>
    <col min="9982" max="9982" width="59.140625" style="3" customWidth="1"/>
    <col min="9983" max="9985" width="11.7109375" style="3" customWidth="1"/>
    <col min="9986" max="9995" width="10.7109375" style="3" customWidth="1"/>
    <col min="9996" max="10005" width="8.85546875" style="3" customWidth="1"/>
    <col min="10006" max="10236" width="9.140625" style="3"/>
    <col min="10237" max="10237" width="4" style="3" customWidth="1"/>
    <col min="10238" max="10238" width="59.140625" style="3" customWidth="1"/>
    <col min="10239" max="10241" width="11.7109375" style="3" customWidth="1"/>
    <col min="10242" max="10251" width="10.7109375" style="3" customWidth="1"/>
    <col min="10252" max="10261" width="8.85546875" style="3" customWidth="1"/>
    <col min="10262" max="10492" width="9.140625" style="3"/>
    <col min="10493" max="10493" width="4" style="3" customWidth="1"/>
    <col min="10494" max="10494" width="59.140625" style="3" customWidth="1"/>
    <col min="10495" max="10497" width="11.7109375" style="3" customWidth="1"/>
    <col min="10498" max="10507" width="10.7109375" style="3" customWidth="1"/>
    <col min="10508" max="10517" width="8.85546875" style="3" customWidth="1"/>
    <col min="10518" max="10748" width="9.140625" style="3"/>
    <col min="10749" max="10749" width="4" style="3" customWidth="1"/>
    <col min="10750" max="10750" width="59.140625" style="3" customWidth="1"/>
    <col min="10751" max="10753" width="11.7109375" style="3" customWidth="1"/>
    <col min="10754" max="10763" width="10.7109375" style="3" customWidth="1"/>
    <col min="10764" max="10773" width="8.85546875" style="3" customWidth="1"/>
    <col min="10774" max="11004" width="9.140625" style="3"/>
    <col min="11005" max="11005" width="4" style="3" customWidth="1"/>
    <col min="11006" max="11006" width="59.140625" style="3" customWidth="1"/>
    <col min="11007" max="11009" width="11.7109375" style="3" customWidth="1"/>
    <col min="11010" max="11019" width="10.7109375" style="3" customWidth="1"/>
    <col min="11020" max="11029" width="8.85546875" style="3" customWidth="1"/>
    <col min="11030" max="11260" width="9.140625" style="3"/>
    <col min="11261" max="11261" width="4" style="3" customWidth="1"/>
    <col min="11262" max="11262" width="59.140625" style="3" customWidth="1"/>
    <col min="11263" max="11265" width="11.7109375" style="3" customWidth="1"/>
    <col min="11266" max="11275" width="10.7109375" style="3" customWidth="1"/>
    <col min="11276" max="11285" width="8.85546875" style="3" customWidth="1"/>
    <col min="11286" max="11516" width="9.140625" style="3"/>
    <col min="11517" max="11517" width="4" style="3" customWidth="1"/>
    <col min="11518" max="11518" width="59.140625" style="3" customWidth="1"/>
    <col min="11519" max="11521" width="11.7109375" style="3" customWidth="1"/>
    <col min="11522" max="11531" width="10.7109375" style="3" customWidth="1"/>
    <col min="11532" max="11541" width="8.85546875" style="3" customWidth="1"/>
    <col min="11542" max="11772" width="9.140625" style="3"/>
    <col min="11773" max="11773" width="4" style="3" customWidth="1"/>
    <col min="11774" max="11774" width="59.140625" style="3" customWidth="1"/>
    <col min="11775" max="11777" width="11.7109375" style="3" customWidth="1"/>
    <col min="11778" max="11787" width="10.7109375" style="3" customWidth="1"/>
    <col min="11788" max="11797" width="8.85546875" style="3" customWidth="1"/>
    <col min="11798" max="12028" width="9.140625" style="3"/>
    <col min="12029" max="12029" width="4" style="3" customWidth="1"/>
    <col min="12030" max="12030" width="59.140625" style="3" customWidth="1"/>
    <col min="12031" max="12033" width="11.7109375" style="3" customWidth="1"/>
    <col min="12034" max="12043" width="10.7109375" style="3" customWidth="1"/>
    <col min="12044" max="12053" width="8.85546875" style="3" customWidth="1"/>
    <col min="12054" max="12284" width="9.140625" style="3"/>
    <col min="12285" max="12285" width="4" style="3" customWidth="1"/>
    <col min="12286" max="12286" width="59.140625" style="3" customWidth="1"/>
    <col min="12287" max="12289" width="11.7109375" style="3" customWidth="1"/>
    <col min="12290" max="12299" width="10.7109375" style="3" customWidth="1"/>
    <col min="12300" max="12309" width="8.85546875" style="3" customWidth="1"/>
    <col min="12310" max="12540" width="9.140625" style="3"/>
    <col min="12541" max="12541" width="4" style="3" customWidth="1"/>
    <col min="12542" max="12542" width="59.140625" style="3" customWidth="1"/>
    <col min="12543" max="12545" width="11.7109375" style="3" customWidth="1"/>
    <col min="12546" max="12555" width="10.7109375" style="3" customWidth="1"/>
    <col min="12556" max="12565" width="8.85546875" style="3" customWidth="1"/>
    <col min="12566" max="12796" width="9.140625" style="3"/>
    <col min="12797" max="12797" width="4" style="3" customWidth="1"/>
    <col min="12798" max="12798" width="59.140625" style="3" customWidth="1"/>
    <col min="12799" max="12801" width="11.7109375" style="3" customWidth="1"/>
    <col min="12802" max="12811" width="10.7109375" style="3" customWidth="1"/>
    <col min="12812" max="12821" width="8.85546875" style="3" customWidth="1"/>
    <col min="12822" max="13052" width="9.140625" style="3"/>
    <col min="13053" max="13053" width="4" style="3" customWidth="1"/>
    <col min="13054" max="13054" width="59.140625" style="3" customWidth="1"/>
    <col min="13055" max="13057" width="11.7109375" style="3" customWidth="1"/>
    <col min="13058" max="13067" width="10.7109375" style="3" customWidth="1"/>
    <col min="13068" max="13077" width="8.85546875" style="3" customWidth="1"/>
    <col min="13078" max="13308" width="9.140625" style="3"/>
    <col min="13309" max="13309" width="4" style="3" customWidth="1"/>
    <col min="13310" max="13310" width="59.140625" style="3" customWidth="1"/>
    <col min="13311" max="13313" width="11.7109375" style="3" customWidth="1"/>
    <col min="13314" max="13323" width="10.7109375" style="3" customWidth="1"/>
    <col min="13324" max="13333" width="8.85546875" style="3" customWidth="1"/>
    <col min="13334" max="13564" width="9.140625" style="3"/>
    <col min="13565" max="13565" width="4" style="3" customWidth="1"/>
    <col min="13566" max="13566" width="59.140625" style="3" customWidth="1"/>
    <col min="13567" max="13569" width="11.7109375" style="3" customWidth="1"/>
    <col min="13570" max="13579" width="10.7109375" style="3" customWidth="1"/>
    <col min="13580" max="13589" width="8.85546875" style="3" customWidth="1"/>
    <col min="13590" max="13820" width="9.140625" style="3"/>
    <col min="13821" max="13821" width="4" style="3" customWidth="1"/>
    <col min="13822" max="13822" width="59.140625" style="3" customWidth="1"/>
    <col min="13823" max="13825" width="11.7109375" style="3" customWidth="1"/>
    <col min="13826" max="13835" width="10.7109375" style="3" customWidth="1"/>
    <col min="13836" max="13845" width="8.85546875" style="3" customWidth="1"/>
    <col min="13846" max="14076" width="9.140625" style="3"/>
    <col min="14077" max="14077" width="4" style="3" customWidth="1"/>
    <col min="14078" max="14078" width="59.140625" style="3" customWidth="1"/>
    <col min="14079" max="14081" width="11.7109375" style="3" customWidth="1"/>
    <col min="14082" max="14091" width="10.7109375" style="3" customWidth="1"/>
    <col min="14092" max="14101" width="8.85546875" style="3" customWidth="1"/>
    <col min="14102" max="14332" width="9.140625" style="3"/>
    <col min="14333" max="14333" width="4" style="3" customWidth="1"/>
    <col min="14334" max="14334" width="59.140625" style="3" customWidth="1"/>
    <col min="14335" max="14337" width="11.7109375" style="3" customWidth="1"/>
    <col min="14338" max="14347" width="10.7109375" style="3" customWidth="1"/>
    <col min="14348" max="14357" width="8.85546875" style="3" customWidth="1"/>
    <col min="14358" max="14588" width="9.140625" style="3"/>
    <col min="14589" max="14589" width="4" style="3" customWidth="1"/>
    <col min="14590" max="14590" width="59.140625" style="3" customWidth="1"/>
    <col min="14591" max="14593" width="11.7109375" style="3" customWidth="1"/>
    <col min="14594" max="14603" width="10.7109375" style="3" customWidth="1"/>
    <col min="14604" max="14613" width="8.85546875" style="3" customWidth="1"/>
    <col min="14614" max="14844" width="9.140625" style="3"/>
    <col min="14845" max="14845" width="4" style="3" customWidth="1"/>
    <col min="14846" max="14846" width="59.140625" style="3" customWidth="1"/>
    <col min="14847" max="14849" width="11.7109375" style="3" customWidth="1"/>
    <col min="14850" max="14859" width="10.7109375" style="3" customWidth="1"/>
    <col min="14860" max="14869" width="8.85546875" style="3" customWidth="1"/>
    <col min="14870" max="15100" width="9.140625" style="3"/>
    <col min="15101" max="15101" width="4" style="3" customWidth="1"/>
    <col min="15102" max="15102" width="59.140625" style="3" customWidth="1"/>
    <col min="15103" max="15105" width="11.7109375" style="3" customWidth="1"/>
    <col min="15106" max="15115" width="10.7109375" style="3" customWidth="1"/>
    <col min="15116" max="15125" width="8.85546875" style="3" customWidth="1"/>
    <col min="15126" max="15356" width="9.140625" style="3"/>
    <col min="15357" max="15357" width="4" style="3" customWidth="1"/>
    <col min="15358" max="15358" width="59.140625" style="3" customWidth="1"/>
    <col min="15359" max="15361" width="11.7109375" style="3" customWidth="1"/>
    <col min="15362" max="15371" width="10.7109375" style="3" customWidth="1"/>
    <col min="15372" max="15381" width="8.85546875" style="3" customWidth="1"/>
    <col min="15382" max="15612" width="9.140625" style="3"/>
    <col min="15613" max="15613" width="4" style="3" customWidth="1"/>
    <col min="15614" max="15614" width="59.140625" style="3" customWidth="1"/>
    <col min="15615" max="15617" width="11.7109375" style="3" customWidth="1"/>
    <col min="15618" max="15627" width="10.7109375" style="3" customWidth="1"/>
    <col min="15628" max="15637" width="8.85546875" style="3" customWidth="1"/>
    <col min="15638" max="15868" width="9.140625" style="3"/>
    <col min="15869" max="15869" width="4" style="3" customWidth="1"/>
    <col min="15870" max="15870" width="59.140625" style="3" customWidth="1"/>
    <col min="15871" max="15873" width="11.7109375" style="3" customWidth="1"/>
    <col min="15874" max="15883" width="10.7109375" style="3" customWidth="1"/>
    <col min="15884" max="15893" width="8.85546875" style="3" customWidth="1"/>
    <col min="15894" max="16124" width="9.140625" style="3"/>
    <col min="16125" max="16125" width="4" style="3" customWidth="1"/>
    <col min="16126" max="16126" width="59.140625" style="3" customWidth="1"/>
    <col min="16127" max="16129" width="11.7109375" style="3" customWidth="1"/>
    <col min="16130" max="16139" width="10.7109375" style="3" customWidth="1"/>
    <col min="16140" max="16149" width="8.85546875" style="3" customWidth="1"/>
    <col min="16150" max="16384" width="9.140625" style="3"/>
  </cols>
  <sheetData>
    <row r="1" spans="1:21">
      <c r="A1" s="1" t="s">
        <v>0</v>
      </c>
    </row>
    <row r="2" spans="1:21">
      <c r="A2" s="1"/>
      <c r="R2" s="130" t="s">
        <v>111</v>
      </c>
    </row>
    <row r="3" spans="1:21">
      <c r="A3" s="1"/>
    </row>
    <row r="4" spans="1:21">
      <c r="A4" s="1"/>
    </row>
    <row r="5" spans="1:21">
      <c r="A5" s="1"/>
    </row>
    <row r="6" spans="1:21">
      <c r="A6" s="1"/>
      <c r="R6" s="3" t="s">
        <v>102</v>
      </c>
    </row>
    <row r="7" spans="1:21">
      <c r="A7" s="1"/>
      <c r="R7" s="3" t="s">
        <v>98</v>
      </c>
    </row>
    <row r="8" spans="1:21">
      <c r="A8" s="1"/>
      <c r="R8" s="3" t="s">
        <v>112</v>
      </c>
    </row>
    <row r="9" spans="1:21">
      <c r="A9" s="1"/>
    </row>
    <row r="10" spans="1:21">
      <c r="A10" s="1"/>
    </row>
    <row r="11" spans="1:21" ht="23.25" customHeight="1">
      <c r="A11" s="5"/>
      <c r="B11" s="131" t="s">
        <v>110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4"/>
      <c r="S11" s="4"/>
      <c r="T11" s="4"/>
      <c r="U11" s="4"/>
    </row>
    <row r="12" spans="1:21" ht="19.5" thickBot="1">
      <c r="A12" s="5"/>
      <c r="B12" s="6"/>
      <c r="G12" s="7"/>
      <c r="H12" s="8"/>
      <c r="I12" s="8"/>
      <c r="J12" s="132"/>
      <c r="K12" s="132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A13" s="135" t="s">
        <v>1</v>
      </c>
      <c r="B13" s="137"/>
      <c r="C13" s="139" t="s">
        <v>2</v>
      </c>
      <c r="D13" s="9">
        <v>2016</v>
      </c>
      <c r="E13" s="9">
        <v>2017</v>
      </c>
      <c r="F13" s="10">
        <v>2018</v>
      </c>
      <c r="G13" s="10">
        <v>2022</v>
      </c>
      <c r="H13" s="133">
        <v>2023</v>
      </c>
      <c r="I13" s="141"/>
      <c r="J13" s="133">
        <v>2024</v>
      </c>
      <c r="K13" s="134"/>
      <c r="L13" s="133">
        <v>2025</v>
      </c>
      <c r="M13" s="134"/>
      <c r="N13" s="133">
        <v>2026</v>
      </c>
      <c r="O13" s="134"/>
      <c r="P13" s="133">
        <v>2027</v>
      </c>
      <c r="Q13" s="134"/>
      <c r="R13" s="133">
        <v>2028</v>
      </c>
      <c r="S13" s="134"/>
      <c r="T13" s="133">
        <v>2029</v>
      </c>
      <c r="U13" s="134"/>
    </row>
    <row r="14" spans="1:21" ht="24.75" thickBot="1">
      <c r="A14" s="136"/>
      <c r="B14" s="138"/>
      <c r="C14" s="140"/>
      <c r="D14" s="11" t="s">
        <v>3</v>
      </c>
      <c r="E14" s="11" t="s">
        <v>3</v>
      </c>
      <c r="F14" s="11" t="s">
        <v>3</v>
      </c>
      <c r="G14" s="11" t="s">
        <v>3</v>
      </c>
      <c r="H14" s="11" t="s">
        <v>4</v>
      </c>
      <c r="I14" s="12" t="s">
        <v>6</v>
      </c>
      <c r="J14" s="11" t="s">
        <v>5</v>
      </c>
      <c r="K14" s="12" t="s">
        <v>6</v>
      </c>
      <c r="L14" s="11" t="s">
        <v>5</v>
      </c>
      <c r="M14" s="12" t="s">
        <v>6</v>
      </c>
      <c r="N14" s="11" t="s">
        <v>5</v>
      </c>
      <c r="O14" s="12" t="s">
        <v>6</v>
      </c>
      <c r="P14" s="11" t="s">
        <v>5</v>
      </c>
      <c r="Q14" s="12" t="s">
        <v>6</v>
      </c>
      <c r="R14" s="11" t="s">
        <v>5</v>
      </c>
      <c r="S14" s="12" t="s">
        <v>6</v>
      </c>
      <c r="T14" s="11" t="s">
        <v>5</v>
      </c>
      <c r="U14" s="12" t="s">
        <v>6</v>
      </c>
    </row>
    <row r="15" spans="1:21" ht="0.75" customHeight="1" thickBot="1">
      <c r="A15" s="13"/>
      <c r="B15" s="14"/>
      <c r="C15" s="15"/>
      <c r="D15" s="16"/>
      <c r="E15" s="16"/>
      <c r="F15" s="16"/>
      <c r="G15" s="16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</row>
    <row r="16" spans="1:21">
      <c r="A16" s="18">
        <v>1</v>
      </c>
      <c r="B16" s="19" t="s">
        <v>7</v>
      </c>
      <c r="C16" s="20" t="s">
        <v>8</v>
      </c>
      <c r="D16" s="21">
        <v>11835</v>
      </c>
      <c r="E16" s="21">
        <v>11835</v>
      </c>
      <c r="F16" s="21">
        <v>11676</v>
      </c>
      <c r="G16" s="21">
        <v>12930</v>
      </c>
      <c r="H16" s="21">
        <v>13349</v>
      </c>
      <c r="I16" s="22"/>
      <c r="J16" s="21">
        <f>H16+200+50</f>
        <v>13599</v>
      </c>
      <c r="K16" s="23"/>
      <c r="L16" s="21">
        <f>J16+200+50</f>
        <v>13849</v>
      </c>
      <c r="M16" s="23"/>
      <c r="N16" s="21">
        <f>L16+200+50</f>
        <v>14099</v>
      </c>
      <c r="O16" s="23"/>
      <c r="P16" s="21">
        <f>N16*1.004</f>
        <v>14155.396000000001</v>
      </c>
      <c r="Q16" s="23"/>
      <c r="R16" s="21">
        <f>P16*1.004</f>
        <v>14212.017584000001</v>
      </c>
      <c r="S16" s="23"/>
      <c r="T16" s="21">
        <f>R16*1.004</f>
        <v>14268.865654336001</v>
      </c>
      <c r="U16" s="23"/>
    </row>
    <row r="17" spans="1:21" ht="24">
      <c r="A17" s="24">
        <f>A16+1</f>
        <v>2</v>
      </c>
      <c r="B17" s="25" t="s">
        <v>9</v>
      </c>
      <c r="C17" s="26" t="s">
        <v>8</v>
      </c>
      <c r="D17" s="51">
        <v>7856</v>
      </c>
      <c r="E17" s="51">
        <v>7856</v>
      </c>
      <c r="F17" s="51">
        <v>8137</v>
      </c>
      <c r="G17" s="62">
        <v>5848</v>
      </c>
      <c r="H17" s="62">
        <f>G17*1.032</f>
        <v>6035.1360000000004</v>
      </c>
      <c r="I17" s="62">
        <f t="shared" ref="I17" si="0">H17*1.032</f>
        <v>6228.2603520000002</v>
      </c>
      <c r="J17" s="62">
        <f>H17*1.018</f>
        <v>6143.7684480000007</v>
      </c>
      <c r="K17" s="64"/>
      <c r="L17" s="62">
        <f>J17+200</f>
        <v>6343.7684480000007</v>
      </c>
      <c r="M17" s="64"/>
      <c r="N17" s="62">
        <f>L17+200</f>
        <v>6543.7684480000007</v>
      </c>
      <c r="O17" s="64"/>
      <c r="P17" s="62">
        <f>N17*1.004</f>
        <v>6569.9435217920009</v>
      </c>
      <c r="Q17" s="64"/>
      <c r="R17" s="62">
        <f>P17*1.004</f>
        <v>6596.2232958791692</v>
      </c>
      <c r="S17" s="64"/>
      <c r="T17" s="62">
        <f>R17*1.004</f>
        <v>6622.6081890626856</v>
      </c>
      <c r="U17" s="64"/>
    </row>
    <row r="18" spans="1:21">
      <c r="A18" s="24">
        <f t="shared" ref="A18:A28" si="1">A17+1</f>
        <v>3</v>
      </c>
      <c r="B18" s="25" t="s">
        <v>10</v>
      </c>
      <c r="C18" s="26" t="s">
        <v>8</v>
      </c>
      <c r="D18" s="51">
        <v>5958</v>
      </c>
      <c r="E18" s="51">
        <f>'[1]3-1 (2)'!$D$6</f>
        <v>6090.9</v>
      </c>
      <c r="F18" s="51">
        <f>'[1]3-1 (2)'!$E$6</f>
        <v>6225.4000000000015</v>
      </c>
      <c r="G18" s="62">
        <v>6978</v>
      </c>
      <c r="H18" s="62">
        <v>8100</v>
      </c>
      <c r="I18" s="63"/>
      <c r="J18" s="62">
        <f>H18*1.018</f>
        <v>8245.7999999999993</v>
      </c>
      <c r="K18" s="64"/>
      <c r="L18" s="62">
        <f>J18+200</f>
        <v>8445.7999999999993</v>
      </c>
      <c r="M18" s="64"/>
      <c r="N18" s="62">
        <f>L18+200</f>
        <v>8645.7999999999993</v>
      </c>
      <c r="O18" s="64"/>
      <c r="P18" s="62">
        <f>N18*1.004</f>
        <v>8680.3831999999984</v>
      </c>
      <c r="Q18" s="64"/>
      <c r="R18" s="62">
        <f>P18*1.004</f>
        <v>8715.1047327999986</v>
      </c>
      <c r="S18" s="64"/>
      <c r="T18" s="62">
        <f>R18*1.004</f>
        <v>8749.9651517311995</v>
      </c>
      <c r="U18" s="64"/>
    </row>
    <row r="19" spans="1:21" ht="24">
      <c r="A19" s="24">
        <f t="shared" si="1"/>
        <v>4</v>
      </c>
      <c r="B19" s="25" t="s">
        <v>11</v>
      </c>
      <c r="C19" s="26" t="s">
        <v>12</v>
      </c>
      <c r="D19" s="52">
        <f t="shared" ref="D19" si="2">D18*100/D16</f>
        <v>50.342205323193916</v>
      </c>
      <c r="E19" s="52">
        <f t="shared" ref="E19:J19" si="3">E18*100/E16</f>
        <v>51.465145754119135</v>
      </c>
      <c r="F19" s="52">
        <f t="shared" si="3"/>
        <v>53.31791709489552</v>
      </c>
      <c r="G19" s="65">
        <f t="shared" ref="G19" si="4">G18*100/G16</f>
        <v>53.967517401392108</v>
      </c>
      <c r="H19" s="65">
        <f t="shared" si="3"/>
        <v>60.678702524533676</v>
      </c>
      <c r="I19" s="63"/>
      <c r="J19" s="65">
        <f t="shared" si="3"/>
        <v>60.635340833884833</v>
      </c>
      <c r="K19" s="64"/>
      <c r="L19" s="65">
        <f t="shared" ref="L19" si="5">L18*100/L16</f>
        <v>60.984908657664803</v>
      </c>
      <c r="M19" s="64"/>
      <c r="N19" s="65">
        <f t="shared" ref="N19" si="6">N18*100/N16</f>
        <v>61.322079580112053</v>
      </c>
      <c r="O19" s="64"/>
      <c r="P19" s="65">
        <f t="shared" ref="P19:R19" si="7">P18*100/P16</f>
        <v>61.322079580112053</v>
      </c>
      <c r="Q19" s="64"/>
      <c r="R19" s="65">
        <f t="shared" si="7"/>
        <v>61.322079580112046</v>
      </c>
      <c r="S19" s="64"/>
      <c r="T19" s="65">
        <f t="shared" ref="T19" si="8">T18*100/T16</f>
        <v>61.32207958011206</v>
      </c>
      <c r="U19" s="64"/>
    </row>
    <row r="20" spans="1:21">
      <c r="A20" s="24">
        <f t="shared" si="1"/>
        <v>5</v>
      </c>
      <c r="B20" s="25" t="s">
        <v>104</v>
      </c>
      <c r="C20" s="26" t="s">
        <v>8</v>
      </c>
      <c r="D20" s="51">
        <v>5910</v>
      </c>
      <c r="E20" s="51">
        <f>E18-'[1]3-1 (2)'!$D$135</f>
        <v>6000.7</v>
      </c>
      <c r="F20" s="51">
        <f>F18-'[1]3-1 (2)'!$E$135</f>
        <v>6135.8000000000011</v>
      </c>
      <c r="G20" s="62">
        <v>5429</v>
      </c>
      <c r="H20" s="62">
        <v>7836</v>
      </c>
      <c r="I20" s="63"/>
      <c r="J20" s="62">
        <f>H20*1.018</f>
        <v>7977.0479999999998</v>
      </c>
      <c r="K20" s="64"/>
      <c r="L20" s="62">
        <f>J20+200</f>
        <v>8177.0479999999998</v>
      </c>
      <c r="M20" s="64"/>
      <c r="N20" s="62">
        <f>L20+200</f>
        <v>8377.0479999999989</v>
      </c>
      <c r="O20" s="64"/>
      <c r="P20" s="62">
        <f>N20*1.004</f>
        <v>8410.5561919999982</v>
      </c>
      <c r="Q20" s="64"/>
      <c r="R20" s="62">
        <f>P20*1.004</f>
        <v>8444.1984167679984</v>
      </c>
      <c r="S20" s="64"/>
      <c r="T20" s="62">
        <f>R20*1.004</f>
        <v>8477.97521043507</v>
      </c>
      <c r="U20" s="64"/>
    </row>
    <row r="21" spans="1:21" ht="24">
      <c r="A21" s="24">
        <f t="shared" si="1"/>
        <v>6</v>
      </c>
      <c r="B21" s="25" t="s">
        <v>13</v>
      </c>
      <c r="C21" s="26" t="s">
        <v>8</v>
      </c>
      <c r="D21" s="51">
        <v>98</v>
      </c>
      <c r="E21" s="51">
        <v>550</v>
      </c>
      <c r="F21" s="51">
        <v>550</v>
      </c>
      <c r="G21" s="62">
        <v>540</v>
      </c>
      <c r="H21" s="62">
        <v>540</v>
      </c>
      <c r="I21" s="63"/>
      <c r="J21" s="62">
        <v>540</v>
      </c>
      <c r="K21" s="64"/>
      <c r="L21" s="62">
        <v>520</v>
      </c>
      <c r="M21" s="64"/>
      <c r="N21" s="62">
        <v>500</v>
      </c>
      <c r="O21" s="64"/>
      <c r="P21" s="62">
        <v>490</v>
      </c>
      <c r="Q21" s="64"/>
      <c r="R21" s="62">
        <v>480</v>
      </c>
      <c r="S21" s="64"/>
      <c r="T21" s="62">
        <v>470</v>
      </c>
      <c r="U21" s="64"/>
    </row>
    <row r="22" spans="1:21">
      <c r="A22" s="24"/>
      <c r="B22" s="25" t="s">
        <v>14</v>
      </c>
      <c r="C22" s="26" t="s">
        <v>8</v>
      </c>
      <c r="D22" s="51">
        <v>98</v>
      </c>
      <c r="E22" s="51">
        <v>230</v>
      </c>
      <c r="F22" s="51">
        <v>230</v>
      </c>
      <c r="G22" s="62">
        <v>225</v>
      </c>
      <c r="H22" s="62">
        <v>225</v>
      </c>
      <c r="I22" s="63"/>
      <c r="J22" s="62">
        <v>225</v>
      </c>
      <c r="K22" s="63"/>
      <c r="L22" s="62">
        <v>205</v>
      </c>
      <c r="M22" s="63"/>
      <c r="N22" s="62">
        <v>195</v>
      </c>
      <c r="O22" s="63"/>
      <c r="P22" s="62">
        <v>185</v>
      </c>
      <c r="Q22" s="63"/>
      <c r="R22" s="62">
        <v>175</v>
      </c>
      <c r="S22" s="63"/>
      <c r="T22" s="62">
        <v>165</v>
      </c>
      <c r="U22" s="63"/>
    </row>
    <row r="23" spans="1:21">
      <c r="A23" s="24">
        <f>A21+1</f>
        <v>7</v>
      </c>
      <c r="B23" s="25" t="s">
        <v>15</v>
      </c>
      <c r="C23" s="26" t="s">
        <v>8</v>
      </c>
      <c r="D23" s="51">
        <v>8161</v>
      </c>
      <c r="E23" s="51">
        <f>E18+E22</f>
        <v>6320.9</v>
      </c>
      <c r="F23" s="51">
        <f>F18+F22</f>
        <v>6455.4000000000015</v>
      </c>
      <c r="G23" s="62">
        <v>8342</v>
      </c>
      <c r="H23" s="62">
        <f>G23+(H20-G20)</f>
        <v>10749</v>
      </c>
      <c r="I23" s="63"/>
      <c r="J23" s="62">
        <f>H23+(J20-H20)</f>
        <v>10890.047999999999</v>
      </c>
      <c r="K23" s="64"/>
      <c r="L23" s="62">
        <f>J23+200</f>
        <v>11090.047999999999</v>
      </c>
      <c r="M23" s="64"/>
      <c r="N23" s="62">
        <f>L23+200</f>
        <v>11290.047999999999</v>
      </c>
      <c r="O23" s="64"/>
      <c r="P23" s="62">
        <f>N23*1.004</f>
        <v>11335.208191999998</v>
      </c>
      <c r="Q23" s="64"/>
      <c r="R23" s="62">
        <f>P23*1.004</f>
        <v>11380.549024767999</v>
      </c>
      <c r="S23" s="64"/>
      <c r="T23" s="62">
        <f>R23*1.004</f>
        <v>11426.07122086707</v>
      </c>
      <c r="U23" s="64"/>
    </row>
    <row r="24" spans="1:21" ht="24">
      <c r="A24" s="24">
        <f t="shared" si="1"/>
        <v>8</v>
      </c>
      <c r="B24" s="25" t="s">
        <v>16</v>
      </c>
      <c r="C24" s="26" t="s">
        <v>12</v>
      </c>
      <c r="D24" s="52">
        <f>D22/D23*100</f>
        <v>1.2008332312216641</v>
      </c>
      <c r="E24" s="52">
        <f>E22/E23*100</f>
        <v>3.6387223338448642</v>
      </c>
      <c r="F24" s="52">
        <f>F22/F23*100</f>
        <v>3.5629085726678431</v>
      </c>
      <c r="G24" s="65">
        <f>G22/G23*100</f>
        <v>2.6971949172860223</v>
      </c>
      <c r="H24" s="65">
        <f>H22/H23*100</f>
        <v>2.0932179737650012</v>
      </c>
      <c r="I24" s="63"/>
      <c r="J24" s="65">
        <f>J22/J23*100</f>
        <v>2.0661065956734075</v>
      </c>
      <c r="K24" s="64"/>
      <c r="L24" s="65">
        <f>L22/L23*100</f>
        <v>1.8485041723895157</v>
      </c>
      <c r="M24" s="64"/>
      <c r="N24" s="65">
        <f>N22/N23*100</f>
        <v>1.7271848622787078</v>
      </c>
      <c r="O24" s="64"/>
      <c r="P24" s="65">
        <f>P22/P23*100</f>
        <v>1.6320829478065224</v>
      </c>
      <c r="Q24" s="64"/>
      <c r="R24" s="65">
        <f>R22/R23*100</f>
        <v>1.5377114023158256</v>
      </c>
      <c r="S24" s="64"/>
      <c r="T24" s="65">
        <f>T22/T23*100</f>
        <v>1.4440659156636952</v>
      </c>
      <c r="U24" s="64"/>
    </row>
    <row r="25" spans="1:21">
      <c r="A25" s="24">
        <f t="shared" si="1"/>
        <v>9</v>
      </c>
      <c r="B25" s="25" t="s">
        <v>17</v>
      </c>
      <c r="C25" s="26" t="s">
        <v>8</v>
      </c>
      <c r="D25" s="52">
        <v>115</v>
      </c>
      <c r="E25" s="52">
        <v>87</v>
      </c>
      <c r="F25" s="52">
        <v>95</v>
      </c>
      <c r="G25" s="65">
        <v>40</v>
      </c>
      <c r="H25" s="65">
        <v>40</v>
      </c>
      <c r="I25" s="63"/>
      <c r="J25" s="65">
        <v>40</v>
      </c>
      <c r="K25" s="64"/>
      <c r="L25" s="65">
        <v>50</v>
      </c>
      <c r="M25" s="64"/>
      <c r="N25" s="65">
        <v>50</v>
      </c>
      <c r="O25" s="64"/>
      <c r="P25" s="65">
        <v>50</v>
      </c>
      <c r="Q25" s="64"/>
      <c r="R25" s="65">
        <v>50</v>
      </c>
      <c r="S25" s="64"/>
      <c r="T25" s="65">
        <v>50</v>
      </c>
      <c r="U25" s="64"/>
    </row>
    <row r="26" spans="1:21" ht="24">
      <c r="A26" s="24">
        <f t="shared" si="1"/>
        <v>10</v>
      </c>
      <c r="B26" s="25" t="s">
        <v>18</v>
      </c>
      <c r="C26" s="26" t="s">
        <v>12</v>
      </c>
      <c r="D26" s="52">
        <f t="shared" ref="D26" si="9">D25/D23*100</f>
        <v>1.4091410366376669</v>
      </c>
      <c r="E26" s="52">
        <f t="shared" ref="E26:J26" si="10">E25/E23*100</f>
        <v>1.3763862741065356</v>
      </c>
      <c r="F26" s="52">
        <f t="shared" si="10"/>
        <v>1.4716361495801962</v>
      </c>
      <c r="G26" s="87">
        <f t="shared" ref="G26" si="11">G25/G23*100</f>
        <v>0.47950131862862622</v>
      </c>
      <c r="H26" s="87">
        <f t="shared" si="10"/>
        <v>0.37212763978044466</v>
      </c>
      <c r="I26" s="88"/>
      <c r="J26" s="87">
        <f t="shared" si="10"/>
        <v>0.36730783923082805</v>
      </c>
      <c r="K26" s="89"/>
      <c r="L26" s="87">
        <f t="shared" ref="L26" si="12">L25/L23*100</f>
        <v>0.45085467619256481</v>
      </c>
      <c r="M26" s="89"/>
      <c r="N26" s="87">
        <f t="shared" ref="N26" si="13">N25/N23*100</f>
        <v>0.44286791340479692</v>
      </c>
      <c r="O26" s="89"/>
      <c r="P26" s="87">
        <f t="shared" ref="P26:R26" si="14">P25/P23*100</f>
        <v>0.44110349940716831</v>
      </c>
      <c r="Q26" s="89"/>
      <c r="R26" s="87">
        <f t="shared" si="14"/>
        <v>0.43934611494737869</v>
      </c>
      <c r="S26" s="89"/>
      <c r="T26" s="87">
        <f t="shared" ref="T26" si="15">T25/T23*100</f>
        <v>0.43759573201930152</v>
      </c>
      <c r="U26" s="89"/>
    </row>
    <row r="27" spans="1:21">
      <c r="A27" s="24">
        <f t="shared" si="1"/>
        <v>11</v>
      </c>
      <c r="B27" s="84" t="s">
        <v>103</v>
      </c>
      <c r="C27" s="54" t="s">
        <v>72</v>
      </c>
      <c r="D27" s="85"/>
      <c r="E27" s="85"/>
      <c r="F27" s="86"/>
      <c r="G27" s="91">
        <v>10746457.800000001</v>
      </c>
      <c r="H27" s="91">
        <v>15470977.1</v>
      </c>
      <c r="I27" s="91"/>
      <c r="J27" s="91">
        <v>16406621.9</v>
      </c>
      <c r="K27" s="91">
        <v>16813540.5</v>
      </c>
      <c r="L27" s="91">
        <v>17915064.199999999</v>
      </c>
      <c r="M27" s="91">
        <v>18287805.100000001</v>
      </c>
      <c r="N27" s="91">
        <v>19488133.100000001</v>
      </c>
      <c r="O27" s="91">
        <v>19980351.5</v>
      </c>
      <c r="P27" s="90">
        <f t="shared" ref="P27" si="16">N27*1.004</f>
        <v>19566085.632400002</v>
      </c>
      <c r="Q27" s="90">
        <f t="shared" ref="Q27" si="17">O27*1.004</f>
        <v>20060272.905999999</v>
      </c>
      <c r="R27" s="90">
        <f t="shared" ref="R27" si="18">P27*1.004</f>
        <v>19644349.974929601</v>
      </c>
      <c r="S27" s="90">
        <f t="shared" ref="S27" si="19">Q27*1.004</f>
        <v>20140513.997623999</v>
      </c>
      <c r="T27" s="90">
        <f t="shared" ref="T27" si="20">R27*1.004</f>
        <v>19722927.374829318</v>
      </c>
      <c r="U27" s="90">
        <f t="shared" ref="U27" si="21">S27*1.004</f>
        <v>20221076.053614493</v>
      </c>
    </row>
    <row r="28" spans="1:21" ht="24.75" thickBot="1">
      <c r="A28" s="96">
        <f t="shared" si="1"/>
        <v>12</v>
      </c>
      <c r="B28" s="84" t="s">
        <v>109</v>
      </c>
      <c r="C28" s="97" t="s">
        <v>19</v>
      </c>
      <c r="D28" s="98">
        <v>103400</v>
      </c>
      <c r="E28" s="99">
        <f>'[1]6 (2)'!$D$6</f>
        <v>112602.01249646318</v>
      </c>
      <c r="F28" s="100">
        <f>'[1]6 (2)'!$E$6</f>
        <v>116229.5536003235</v>
      </c>
      <c r="G28" s="101">
        <v>164951.49299999999</v>
      </c>
      <c r="H28" s="101">
        <v>164520.035</v>
      </c>
      <c r="I28" s="101">
        <v>125791</v>
      </c>
      <c r="J28" s="101">
        <v>174469.783</v>
      </c>
      <c r="K28" s="101">
        <v>178705.78099999999</v>
      </c>
      <c r="L28" s="101">
        <v>190510.72</v>
      </c>
      <c r="M28" s="101">
        <v>194004.109</v>
      </c>
      <c r="N28" s="101">
        <v>207238.90400000001</v>
      </c>
      <c r="O28" s="101">
        <v>211421.01500000001</v>
      </c>
      <c r="P28" s="101">
        <f t="shared" ref="P28:U28" si="22">N28*1.004</f>
        <v>208067.859616</v>
      </c>
      <c r="Q28" s="101">
        <f t="shared" si="22"/>
        <v>212266.69906000001</v>
      </c>
      <c r="R28" s="101">
        <f t="shared" si="22"/>
        <v>208900.131054464</v>
      </c>
      <c r="S28" s="101">
        <f t="shared" si="22"/>
        <v>213115.76585624</v>
      </c>
      <c r="T28" s="101">
        <f t="shared" si="22"/>
        <v>209735.73157868185</v>
      </c>
      <c r="U28" s="101">
        <f t="shared" si="22"/>
        <v>213968.22891966495</v>
      </c>
    </row>
    <row r="29" spans="1:21" ht="13.5" thickBot="1">
      <c r="A29" s="107">
        <v>13</v>
      </c>
      <c r="B29" s="108" t="s">
        <v>20</v>
      </c>
      <c r="C29" s="109"/>
      <c r="D29" s="110"/>
      <c r="E29" s="110"/>
      <c r="F29" s="110"/>
      <c r="G29" s="111"/>
      <c r="H29" s="111"/>
      <c r="I29" s="111"/>
      <c r="J29" s="111"/>
      <c r="K29" s="112"/>
      <c r="L29" s="111"/>
      <c r="M29" s="112"/>
      <c r="N29" s="111"/>
      <c r="O29" s="112"/>
      <c r="P29" s="111"/>
      <c r="Q29" s="112"/>
      <c r="R29" s="111"/>
      <c r="S29" s="112"/>
      <c r="T29" s="111"/>
      <c r="U29" s="113"/>
    </row>
    <row r="30" spans="1:21" ht="0.75" customHeight="1">
      <c r="A30" s="102"/>
      <c r="B30" s="103" t="s">
        <v>21</v>
      </c>
      <c r="C30" s="104" t="s">
        <v>22</v>
      </c>
      <c r="D30" s="105"/>
      <c r="E30" s="105"/>
      <c r="F30" s="10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hidden="1">
      <c r="A31" s="24"/>
      <c r="B31" s="32" t="s">
        <v>23</v>
      </c>
      <c r="C31" s="33" t="s">
        <v>22</v>
      </c>
      <c r="D31" s="34"/>
      <c r="E31" s="34"/>
      <c r="F31" s="34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idden="1">
      <c r="A32" s="24"/>
      <c r="B32" s="32" t="s">
        <v>24</v>
      </c>
      <c r="C32" s="33" t="s">
        <v>25</v>
      </c>
      <c r="D32" s="34"/>
      <c r="E32" s="34"/>
      <c r="F32" s="34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idden="1">
      <c r="A33" s="24"/>
      <c r="B33" s="32" t="s">
        <v>26</v>
      </c>
      <c r="C33" s="33" t="s">
        <v>25</v>
      </c>
      <c r="D33" s="34"/>
      <c r="E33" s="34"/>
      <c r="F33" s="34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24" hidden="1">
      <c r="A34" s="24"/>
      <c r="B34" s="32" t="s">
        <v>27</v>
      </c>
      <c r="C34" s="33" t="s">
        <v>28</v>
      </c>
      <c r="D34" s="34"/>
      <c r="E34" s="34"/>
      <c r="F34" s="34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6.5" customHeight="1">
      <c r="A35" s="24"/>
      <c r="B35" s="53" t="s">
        <v>29</v>
      </c>
      <c r="C35" s="54" t="s">
        <v>72</v>
      </c>
      <c r="D35" s="55">
        <v>286809</v>
      </c>
      <c r="E35" s="55"/>
      <c r="F35" s="56">
        <v>510.49</v>
      </c>
      <c r="G35" s="128">
        <v>228.16</v>
      </c>
      <c r="H35" s="128">
        <v>228.16</v>
      </c>
      <c r="I35" s="128"/>
      <c r="J35" s="128">
        <v>231.88</v>
      </c>
      <c r="K35" s="128">
        <v>231.88</v>
      </c>
      <c r="L35" s="128">
        <v>233.12</v>
      </c>
      <c r="M35" s="128">
        <v>233.1</v>
      </c>
      <c r="N35" s="128">
        <v>234.29</v>
      </c>
      <c r="O35" s="128">
        <v>234.29</v>
      </c>
      <c r="P35" s="129">
        <f t="shared" ref="P35" si="23">N35*1.004</f>
        <v>235.22716</v>
      </c>
      <c r="Q35" s="83">
        <f t="shared" ref="Q35" si="24">O35*1.004</f>
        <v>235.22716</v>
      </c>
      <c r="R35" s="83">
        <f t="shared" ref="R35" si="25">P35*1.004</f>
        <v>236.16806864</v>
      </c>
      <c r="S35" s="83">
        <f t="shared" ref="S35" si="26">Q35*1.004</f>
        <v>236.16806864</v>
      </c>
      <c r="T35" s="83">
        <f t="shared" ref="T35" si="27">R35*1.004</f>
        <v>237.11274091455999</v>
      </c>
      <c r="U35" s="83">
        <f t="shared" ref="U35" si="28">S35*1.004</f>
        <v>237.11274091455999</v>
      </c>
    </row>
    <row r="36" spans="1:21" hidden="1">
      <c r="A36" s="24"/>
      <c r="B36" s="32" t="str">
        <f>[2]Мирнинский!B26</f>
        <v>Алмазы природные несортированные</v>
      </c>
      <c r="C36" s="33" t="str">
        <f>[2]Мирнинский!C26</f>
        <v>т.карат</v>
      </c>
      <c r="D36" s="50">
        <v>4297.3</v>
      </c>
      <c r="E36" s="50">
        <v>4297.3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0.75" hidden="1" customHeight="1">
      <c r="A37" s="24"/>
      <c r="B37" s="32" t="s">
        <v>30</v>
      </c>
      <c r="C37" s="33" t="s">
        <v>31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24" hidden="1">
      <c r="A38" s="24"/>
      <c r="B38" s="32" t="s">
        <v>32</v>
      </c>
      <c r="C38" s="33" t="s">
        <v>31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idden="1">
      <c r="A39" s="24"/>
      <c r="B39" s="32" t="s">
        <v>33</v>
      </c>
      <c r="C39" s="33" t="s">
        <v>34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24" hidden="1">
      <c r="A40" s="24"/>
      <c r="B40" s="32" t="s">
        <v>35</v>
      </c>
      <c r="C40" s="33" t="s">
        <v>36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24" hidden="1">
      <c r="A41" s="24"/>
      <c r="B41" s="32" t="s">
        <v>35</v>
      </c>
      <c r="C41" s="33" t="s">
        <v>37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idden="1">
      <c r="A42" s="24"/>
      <c r="B42" s="32" t="s">
        <v>38</v>
      </c>
      <c r="C42" s="33" t="s">
        <v>39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3" hidden="1" customHeight="1">
      <c r="A43" s="24"/>
      <c r="B43" s="32" t="s">
        <v>40</v>
      </c>
      <c r="C43" s="33" t="s">
        <v>39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idden="1">
      <c r="A44" s="24"/>
      <c r="B44" s="32" t="s">
        <v>41</v>
      </c>
      <c r="C44" s="33" t="s">
        <v>39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idden="1">
      <c r="A45" s="24"/>
      <c r="B45" s="32" t="s">
        <v>42</v>
      </c>
      <c r="C45" s="33" t="s">
        <v>43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hidden="1">
      <c r="A46" s="24"/>
      <c r="B46" s="32" t="s">
        <v>44</v>
      </c>
      <c r="C46" s="33" t="s">
        <v>45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idden="1">
      <c r="A47" s="24"/>
      <c r="B47" s="32" t="s">
        <v>46</v>
      </c>
      <c r="C47" s="33" t="s">
        <v>45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idden="1">
      <c r="A48" s="24"/>
      <c r="B48" s="32" t="s">
        <v>47</v>
      </c>
      <c r="C48" s="33" t="s">
        <v>45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idden="1">
      <c r="A49" s="24"/>
      <c r="B49" s="32" t="s">
        <v>48</v>
      </c>
      <c r="C49" s="33" t="s">
        <v>45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24" hidden="1">
      <c r="A50" s="24"/>
      <c r="B50" s="32" t="s">
        <v>49</v>
      </c>
      <c r="C50" s="33" t="s">
        <v>50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24" hidden="1">
      <c r="A51" s="24"/>
      <c r="B51" s="32" t="s">
        <v>51</v>
      </c>
      <c r="C51" s="33" t="s">
        <v>50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idden="1">
      <c r="A52" s="24"/>
      <c r="B52" s="32" t="s">
        <v>52</v>
      </c>
      <c r="C52" s="33" t="s">
        <v>45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idden="1">
      <c r="A53" s="24"/>
      <c r="B53" s="32" t="s">
        <v>53</v>
      </c>
      <c r="C53" s="33" t="s">
        <v>45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idden="1">
      <c r="A54" s="24"/>
      <c r="B54" s="32" t="s">
        <v>54</v>
      </c>
      <c r="C54" s="33" t="s">
        <v>55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24" hidden="1">
      <c r="A55" s="24"/>
      <c r="B55" s="32" t="s">
        <v>56</v>
      </c>
      <c r="C55" s="33" t="s">
        <v>57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idden="1">
      <c r="A56" s="24"/>
      <c r="B56" s="37" t="s">
        <v>58</v>
      </c>
      <c r="C56" s="38" t="s">
        <v>25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idden="1">
      <c r="A57" s="24"/>
      <c r="B57" s="37" t="s">
        <v>59</v>
      </c>
      <c r="C57" s="38" t="s">
        <v>25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hidden="1">
      <c r="A58" s="24"/>
      <c r="B58" s="37" t="s">
        <v>60</v>
      </c>
      <c r="C58" s="38" t="s">
        <v>25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t="21" hidden="1" customHeight="1">
      <c r="A59" s="24"/>
      <c r="B59" s="37" t="s">
        <v>61</v>
      </c>
      <c r="C59" s="38" t="s">
        <v>25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>
      <c r="A60" s="24"/>
      <c r="B60" s="37" t="s">
        <v>62</v>
      </c>
      <c r="C60" s="38" t="s">
        <v>25</v>
      </c>
      <c r="D60" s="35">
        <v>16</v>
      </c>
      <c r="E60" s="35">
        <v>10</v>
      </c>
      <c r="F60" s="35">
        <v>12</v>
      </c>
      <c r="G60" s="66">
        <v>3.6</v>
      </c>
      <c r="H60" s="66">
        <v>3.6</v>
      </c>
      <c r="I60" s="66"/>
      <c r="J60" s="66">
        <f>H60*1.004</f>
        <v>3.6144000000000003</v>
      </c>
      <c r="K60" s="66"/>
      <c r="L60" s="66">
        <f>J60*1.004</f>
        <v>3.6288576000000003</v>
      </c>
      <c r="M60" s="66"/>
      <c r="N60" s="66">
        <f>L60*1.004</f>
        <v>3.6433730304000003</v>
      </c>
      <c r="O60" s="66"/>
      <c r="P60" s="66">
        <f>N60*1.004</f>
        <v>3.6579465225216001</v>
      </c>
      <c r="Q60" s="66"/>
      <c r="R60" s="66">
        <f>P60*1.004</f>
        <v>3.6725783086116865</v>
      </c>
      <c r="S60" s="66"/>
      <c r="T60" s="66">
        <f>R60*1.004</f>
        <v>3.6872686218461332</v>
      </c>
      <c r="U60" s="66"/>
    </row>
    <row r="61" spans="1:21" hidden="1">
      <c r="A61" s="24"/>
      <c r="B61" s="37" t="s">
        <v>63</v>
      </c>
      <c r="C61" s="38" t="s">
        <v>25</v>
      </c>
      <c r="D61" s="36"/>
      <c r="E61" s="36"/>
      <c r="F61" s="36"/>
      <c r="G61" s="66">
        <f t="shared" ref="G61:H63" si="29">F61*H62</f>
        <v>0</v>
      </c>
      <c r="H61" s="66">
        <f t="shared" si="29"/>
        <v>0</v>
      </c>
      <c r="I61" s="77"/>
      <c r="J61" s="66">
        <f>H61*K62</f>
        <v>0</v>
      </c>
      <c r="K61" s="77"/>
      <c r="L61" s="66">
        <f t="shared" ref="L61:L63" si="30">J61*M62</f>
        <v>0</v>
      </c>
      <c r="M61" s="77"/>
      <c r="N61" s="66">
        <f t="shared" ref="N61:N66" si="31">L61*M62</f>
        <v>0</v>
      </c>
      <c r="O61" s="77"/>
      <c r="P61" s="66">
        <f t="shared" ref="P61:P63" si="32">N61*O62</f>
        <v>0</v>
      </c>
      <c r="Q61" s="77"/>
      <c r="R61" s="66">
        <f t="shared" ref="R61:R63" si="33">P61*Q62</f>
        <v>0</v>
      </c>
      <c r="S61" s="77"/>
      <c r="T61" s="66">
        <f t="shared" ref="T61:T63" si="34">R61*S62</f>
        <v>0</v>
      </c>
      <c r="U61" s="77"/>
    </row>
    <row r="62" spans="1:21" ht="24" hidden="1">
      <c r="A62" s="24"/>
      <c r="B62" s="37" t="s">
        <v>64</v>
      </c>
      <c r="C62" s="38" t="s">
        <v>25</v>
      </c>
      <c r="D62" s="36"/>
      <c r="E62" s="36"/>
      <c r="F62" s="36"/>
      <c r="G62" s="66">
        <f t="shared" si="29"/>
        <v>0</v>
      </c>
      <c r="H62" s="66">
        <f t="shared" si="29"/>
        <v>0</v>
      </c>
      <c r="I62" s="77"/>
      <c r="J62" s="66">
        <f>H62*K63</f>
        <v>0</v>
      </c>
      <c r="K62" s="77"/>
      <c r="L62" s="66">
        <f t="shared" si="30"/>
        <v>0</v>
      </c>
      <c r="M62" s="77"/>
      <c r="N62" s="66">
        <f t="shared" si="31"/>
        <v>0</v>
      </c>
      <c r="O62" s="77"/>
      <c r="P62" s="66">
        <f t="shared" si="32"/>
        <v>0</v>
      </c>
      <c r="Q62" s="77"/>
      <c r="R62" s="66">
        <f t="shared" si="33"/>
        <v>0</v>
      </c>
      <c r="S62" s="77"/>
      <c r="T62" s="66">
        <f t="shared" si="34"/>
        <v>0</v>
      </c>
      <c r="U62" s="77"/>
    </row>
    <row r="63" spans="1:21" hidden="1">
      <c r="A63" s="24"/>
      <c r="B63" s="37" t="s">
        <v>65</v>
      </c>
      <c r="C63" s="38" t="s">
        <v>25</v>
      </c>
      <c r="D63" s="36"/>
      <c r="E63" s="36"/>
      <c r="F63" s="36"/>
      <c r="G63" s="66">
        <f t="shared" si="29"/>
        <v>0</v>
      </c>
      <c r="H63" s="66">
        <f t="shared" si="29"/>
        <v>0</v>
      </c>
      <c r="I63" s="77"/>
      <c r="J63" s="66">
        <f>H63*K64</f>
        <v>0</v>
      </c>
      <c r="K63" s="77"/>
      <c r="L63" s="66">
        <f t="shared" si="30"/>
        <v>0</v>
      </c>
      <c r="M63" s="77"/>
      <c r="N63" s="66">
        <f t="shared" si="31"/>
        <v>0</v>
      </c>
      <c r="O63" s="77"/>
      <c r="P63" s="66">
        <f t="shared" si="32"/>
        <v>0</v>
      </c>
      <c r="Q63" s="77"/>
      <c r="R63" s="66">
        <f t="shared" si="33"/>
        <v>0</v>
      </c>
      <c r="S63" s="77"/>
      <c r="T63" s="66">
        <f t="shared" si="34"/>
        <v>0</v>
      </c>
      <c r="U63" s="77"/>
    </row>
    <row r="64" spans="1:21" ht="18" customHeight="1">
      <c r="A64" s="24"/>
      <c r="B64" s="37" t="s">
        <v>66</v>
      </c>
      <c r="C64" s="38" t="s">
        <v>25</v>
      </c>
      <c r="D64" s="35">
        <v>184.9</v>
      </c>
      <c r="E64" s="35">
        <v>410</v>
      </c>
      <c r="F64" s="35">
        <v>484.2</v>
      </c>
      <c r="G64" s="66">
        <v>430.2</v>
      </c>
      <c r="H64" s="66">
        <v>430.2</v>
      </c>
      <c r="I64" s="66"/>
      <c r="J64" s="66">
        <f>H64*1.004</f>
        <v>431.92079999999999</v>
      </c>
      <c r="K64" s="66"/>
      <c r="L64" s="66">
        <f>J64*1.004</f>
        <v>433.64848319999999</v>
      </c>
      <c r="M64" s="66"/>
      <c r="N64" s="66">
        <f>L64*1.004</f>
        <v>435.3830771328</v>
      </c>
      <c r="O64" s="66"/>
      <c r="P64" s="66">
        <f>N64*1.004</f>
        <v>437.12460944133119</v>
      </c>
      <c r="Q64" s="66"/>
      <c r="R64" s="66">
        <f>P64*1.004</f>
        <v>438.87310787909649</v>
      </c>
      <c r="S64" s="66"/>
      <c r="T64" s="66">
        <f>R64*1.004</f>
        <v>440.62860031061291</v>
      </c>
      <c r="U64" s="66"/>
    </row>
    <row r="65" spans="1:21" ht="24" hidden="1">
      <c r="A65" s="24"/>
      <c r="B65" s="37" t="s">
        <v>67</v>
      </c>
      <c r="C65" s="38" t="s">
        <v>25</v>
      </c>
      <c r="D65" s="36"/>
      <c r="E65" s="36"/>
      <c r="F65" s="36"/>
      <c r="G65" s="66">
        <f>F65*H66</f>
        <v>0</v>
      </c>
      <c r="H65" s="66">
        <f>G65*I66</f>
        <v>0</v>
      </c>
      <c r="I65" s="77"/>
      <c r="J65" s="66">
        <f>H65*K61</f>
        <v>0</v>
      </c>
      <c r="K65" s="77"/>
      <c r="L65" s="66">
        <f t="shared" ref="L65:L66" si="35">J65*M61</f>
        <v>0</v>
      </c>
      <c r="M65" s="77"/>
      <c r="N65" s="66">
        <f t="shared" si="31"/>
        <v>0</v>
      </c>
      <c r="O65" s="77"/>
      <c r="P65" s="66">
        <f t="shared" ref="P65:P66" si="36">N65*O61</f>
        <v>0</v>
      </c>
      <c r="Q65" s="77"/>
      <c r="R65" s="66">
        <f t="shared" ref="R65:R66" si="37">P65*Q61</f>
        <v>0</v>
      </c>
      <c r="S65" s="77"/>
      <c r="T65" s="66">
        <f t="shared" ref="T65:T66" si="38">R65*S61</f>
        <v>0</v>
      </c>
      <c r="U65" s="77"/>
    </row>
    <row r="66" spans="1:21" hidden="1">
      <c r="A66" s="24"/>
      <c r="B66" s="37" t="s">
        <v>68</v>
      </c>
      <c r="C66" s="38" t="s">
        <v>69</v>
      </c>
      <c r="D66" s="36"/>
      <c r="E66" s="36"/>
      <c r="F66" s="36"/>
      <c r="G66" s="66">
        <f>F66*H67</f>
        <v>0</v>
      </c>
      <c r="H66" s="66">
        <f>G66*I67</f>
        <v>0</v>
      </c>
      <c r="I66" s="77"/>
      <c r="J66" s="66">
        <f>H66*K62</f>
        <v>0</v>
      </c>
      <c r="K66" s="77"/>
      <c r="L66" s="66">
        <f t="shared" si="35"/>
        <v>0</v>
      </c>
      <c r="M66" s="77"/>
      <c r="N66" s="66">
        <f t="shared" si="31"/>
        <v>0</v>
      </c>
      <c r="O66" s="77"/>
      <c r="P66" s="66">
        <f t="shared" si="36"/>
        <v>0</v>
      </c>
      <c r="Q66" s="77"/>
      <c r="R66" s="66">
        <f t="shared" si="37"/>
        <v>0</v>
      </c>
      <c r="S66" s="77"/>
      <c r="T66" s="66">
        <f t="shared" si="38"/>
        <v>0</v>
      </c>
      <c r="U66" s="77"/>
    </row>
    <row r="67" spans="1:21" ht="13.5" thickBot="1">
      <c r="A67" s="24"/>
      <c r="B67" s="37" t="s">
        <v>70</v>
      </c>
      <c r="C67" s="38" t="s">
        <v>71</v>
      </c>
      <c r="D67" s="35">
        <v>9.4</v>
      </c>
      <c r="E67" s="35">
        <v>9.8000000000000007</v>
      </c>
      <c r="F67" s="35">
        <v>9.4</v>
      </c>
      <c r="G67" s="66">
        <v>6.7</v>
      </c>
      <c r="H67" s="66">
        <v>6.7</v>
      </c>
      <c r="I67" s="66"/>
      <c r="J67" s="66">
        <v>6.8</v>
      </c>
      <c r="K67" s="66"/>
      <c r="L67" s="66">
        <f>J67*1.004</f>
        <v>6.8271999999999995</v>
      </c>
      <c r="M67" s="66"/>
      <c r="N67" s="66">
        <f>L67*1.004</f>
        <v>6.8545087999999996</v>
      </c>
      <c r="O67" s="66"/>
      <c r="P67" s="66">
        <f>N67*1.004</f>
        <v>6.8819268351999998</v>
      </c>
      <c r="Q67" s="66"/>
      <c r="R67" s="66">
        <f>P67*1.004</f>
        <v>6.9094545425408</v>
      </c>
      <c r="S67" s="66"/>
      <c r="T67" s="66">
        <f>R67*1.004</f>
        <v>6.9370923607109631</v>
      </c>
      <c r="U67" s="66"/>
    </row>
    <row r="68" spans="1:21" ht="13.5" hidden="1" thickBot="1">
      <c r="A68" s="24"/>
      <c r="B68" s="25" t="s">
        <v>73</v>
      </c>
      <c r="C68" s="39" t="s">
        <v>72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</row>
    <row r="69" spans="1:21" ht="13.5" hidden="1" thickBot="1">
      <c r="A69" s="24"/>
      <c r="B69" s="25" t="s">
        <v>74</v>
      </c>
      <c r="C69" s="39" t="s">
        <v>72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</row>
    <row r="70" spans="1:21" ht="13.5" hidden="1" thickBot="1">
      <c r="A70" s="24"/>
      <c r="B70" s="25" t="s">
        <v>75</v>
      </c>
      <c r="C70" s="39" t="s">
        <v>72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</row>
    <row r="71" spans="1:21" ht="13.5" hidden="1" thickBot="1">
      <c r="A71" s="40">
        <v>12</v>
      </c>
      <c r="B71" s="41" t="s">
        <v>76</v>
      </c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ht="13.5" hidden="1" thickBot="1">
      <c r="A72" s="24"/>
      <c r="B72" s="25" t="s">
        <v>77</v>
      </c>
      <c r="C72" s="26" t="s">
        <v>78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3.5" hidden="1" thickBot="1">
      <c r="A73" s="24"/>
      <c r="B73" s="25" t="s">
        <v>79</v>
      </c>
      <c r="C73" s="26" t="s">
        <v>78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3.5" hidden="1" thickBot="1">
      <c r="A74" s="24"/>
      <c r="B74" s="25" t="s">
        <v>80</v>
      </c>
      <c r="C74" s="26" t="s">
        <v>78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3.5" hidden="1" thickBot="1">
      <c r="A75" s="24"/>
      <c r="B75" s="25" t="s">
        <v>81</v>
      </c>
      <c r="C75" s="26" t="s">
        <v>78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</row>
    <row r="76" spans="1:21" ht="13.5" hidden="1" thickBot="1">
      <c r="A76" s="24"/>
      <c r="B76" s="25" t="s">
        <v>82</v>
      </c>
      <c r="C76" s="26" t="s">
        <v>78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3.5" hidden="1" thickBot="1">
      <c r="A77" s="24"/>
      <c r="B77" s="25" t="s">
        <v>83</v>
      </c>
      <c r="C77" s="26" t="s">
        <v>78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3.5" hidden="1" thickBot="1">
      <c r="A78" s="40">
        <v>13</v>
      </c>
      <c r="B78" s="41" t="s">
        <v>84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1:21" ht="13.5" hidden="1" thickBot="1">
      <c r="A79" s="24"/>
      <c r="B79" s="25" t="s">
        <v>85</v>
      </c>
      <c r="C79" s="26" t="s">
        <v>25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13.5" hidden="1" thickBot="1">
      <c r="A80" s="24"/>
      <c r="B80" s="25" t="s">
        <v>86</v>
      </c>
      <c r="C80" s="26" t="s">
        <v>25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ht="13.5" hidden="1" thickBot="1">
      <c r="A81" s="24"/>
      <c r="B81" s="25" t="s">
        <v>87</v>
      </c>
      <c r="C81" s="26" t="s">
        <v>88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:21" ht="13.5" hidden="1" thickBot="1">
      <c r="A82" s="24"/>
      <c r="B82" s="25" t="s">
        <v>89</v>
      </c>
      <c r="C82" s="26" t="s">
        <v>25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:21" ht="13.5" hidden="1" thickBot="1">
      <c r="A83" s="24"/>
      <c r="B83" s="25" t="s">
        <v>90</v>
      </c>
      <c r="C83" s="26" t="s">
        <v>25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:21" ht="13.5" hidden="1" thickBot="1">
      <c r="A84" s="24"/>
      <c r="B84" s="25" t="s">
        <v>91</v>
      </c>
      <c r="C84" s="26" t="s">
        <v>25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:21" ht="13.5" hidden="1" thickBot="1">
      <c r="A85" s="29"/>
      <c r="B85" s="30" t="s">
        <v>92</v>
      </c>
      <c r="C85" s="31" t="s">
        <v>25</v>
      </c>
      <c r="D85" s="44"/>
      <c r="E85" s="44"/>
      <c r="F85" s="44"/>
      <c r="G85" s="74"/>
      <c r="H85" s="7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1:21" ht="35.25" customHeight="1" thickBot="1">
      <c r="A86" s="45">
        <v>14</v>
      </c>
      <c r="B86" s="68" t="s">
        <v>99</v>
      </c>
      <c r="C86" s="46" t="s">
        <v>100</v>
      </c>
      <c r="D86" s="47">
        <v>433180</v>
      </c>
      <c r="E86" s="47"/>
      <c r="F86" s="69"/>
      <c r="G86" s="79">
        <v>3.16</v>
      </c>
      <c r="H86" s="79">
        <v>3.16</v>
      </c>
      <c r="I86" s="71"/>
      <c r="J86" s="67">
        <v>3.29</v>
      </c>
      <c r="K86" s="67">
        <v>3.28</v>
      </c>
      <c r="L86" s="67">
        <v>3.42</v>
      </c>
      <c r="M86" s="67">
        <v>3.41</v>
      </c>
      <c r="N86" s="67">
        <v>3.55</v>
      </c>
      <c r="O86" s="67">
        <v>3.55</v>
      </c>
      <c r="P86" s="67">
        <f>N86*1.03</f>
        <v>3.6564999999999999</v>
      </c>
      <c r="Q86" s="67">
        <f>O86*1.032</f>
        <v>3.6635999999999997</v>
      </c>
      <c r="R86" s="67">
        <f>P86*1.03</f>
        <v>3.7661949999999997</v>
      </c>
      <c r="S86" s="67">
        <f>Q86*1.032</f>
        <v>3.7808351999999998</v>
      </c>
      <c r="T86" s="67">
        <f>R86*1.03</f>
        <v>3.87918085</v>
      </c>
      <c r="U86" s="67">
        <f>S86*1.032</f>
        <v>3.9018219263999998</v>
      </c>
    </row>
    <row r="87" spans="1:21" ht="13.5" hidden="1" thickBot="1">
      <c r="A87" s="24"/>
      <c r="B87" s="25" t="s">
        <v>94</v>
      </c>
      <c r="C87" s="46" t="s">
        <v>100</v>
      </c>
      <c r="D87" s="48"/>
      <c r="E87" s="48"/>
      <c r="F87" s="70"/>
      <c r="G87" s="78"/>
      <c r="H87" s="78"/>
      <c r="I87" s="72"/>
      <c r="J87" s="67">
        <f t="shared" ref="J87" si="39">H87*1.031</f>
        <v>0</v>
      </c>
      <c r="K87" s="67">
        <f t="shared" ref="K87" si="40">H87*1.032</f>
        <v>0</v>
      </c>
      <c r="L87" s="67">
        <f t="shared" ref="L87" si="41">J87*1.03</f>
        <v>0</v>
      </c>
      <c r="M87" s="67">
        <f t="shared" ref="M87" si="42">K87*1.032</f>
        <v>0</v>
      </c>
      <c r="N87" s="67">
        <f t="shared" ref="N87" si="43">L87*1.03</f>
        <v>0</v>
      </c>
      <c r="O87" s="67">
        <f t="shared" ref="O87" si="44">M87*1.032</f>
        <v>0</v>
      </c>
      <c r="P87" s="67">
        <f t="shared" ref="P87:P88" si="45">N87*1.03</f>
        <v>0</v>
      </c>
      <c r="Q87" s="67">
        <f t="shared" ref="Q87:Q88" si="46">O87*1.032</f>
        <v>0</v>
      </c>
      <c r="R87" s="67">
        <f t="shared" ref="R87:R88" si="47">P87*1.03</f>
        <v>0</v>
      </c>
      <c r="S87" s="67">
        <f t="shared" ref="S87:S88" si="48">Q87*1.032</f>
        <v>0</v>
      </c>
      <c r="T87" s="67">
        <f t="shared" ref="T87:T88" si="49">R87*1.03</f>
        <v>0</v>
      </c>
      <c r="U87" s="67">
        <f t="shared" ref="U87:U88" si="50">S87*1.032</f>
        <v>0</v>
      </c>
    </row>
    <row r="88" spans="1:21" ht="36.75" thickBot="1">
      <c r="A88" s="24">
        <v>15</v>
      </c>
      <c r="B88" s="68" t="s">
        <v>101</v>
      </c>
      <c r="C88" s="46" t="s">
        <v>100</v>
      </c>
      <c r="D88" s="48"/>
      <c r="E88" s="48"/>
      <c r="F88" s="70"/>
      <c r="G88" s="76">
        <v>1493.43</v>
      </c>
      <c r="H88" s="76">
        <v>1493.43</v>
      </c>
      <c r="I88" s="73"/>
      <c r="J88" s="67">
        <v>1541.15</v>
      </c>
      <c r="K88" s="67">
        <v>1551.75</v>
      </c>
      <c r="L88" s="67">
        <v>1650.88</v>
      </c>
      <c r="M88" s="67">
        <v>1660.63</v>
      </c>
      <c r="N88" s="67">
        <v>1768.09</v>
      </c>
      <c r="O88" s="67">
        <v>1777.04</v>
      </c>
      <c r="P88" s="67">
        <f t="shared" si="45"/>
        <v>1821.1326999999999</v>
      </c>
      <c r="Q88" s="67">
        <f t="shared" si="46"/>
        <v>1833.9052799999999</v>
      </c>
      <c r="R88" s="67">
        <f t="shared" si="47"/>
        <v>1875.7666809999998</v>
      </c>
      <c r="S88" s="67">
        <f t="shared" si="48"/>
        <v>1892.5902489600001</v>
      </c>
      <c r="T88" s="67">
        <f t="shared" si="49"/>
        <v>1932.03968143</v>
      </c>
      <c r="U88" s="67">
        <f t="shared" si="50"/>
        <v>1953.1531369267202</v>
      </c>
    </row>
    <row r="89" spans="1:21" ht="15.75" customHeight="1">
      <c r="A89" s="24">
        <v>16</v>
      </c>
      <c r="B89" s="25" t="s">
        <v>95</v>
      </c>
      <c r="C89" s="46" t="s">
        <v>100</v>
      </c>
      <c r="D89" s="28" t="e">
        <f>C89/[2]Мирнинский!C80*13825207.6</f>
        <v>#VALUE!</v>
      </c>
      <c r="E89" s="28">
        <v>2612265</v>
      </c>
      <c r="F89" s="28">
        <v>4315000</v>
      </c>
      <c r="G89" s="75">
        <v>5016</v>
      </c>
      <c r="H89" s="75">
        <v>5016</v>
      </c>
      <c r="I89" s="65"/>
      <c r="J89" s="65">
        <v>5211.68</v>
      </c>
      <c r="K89" s="65">
        <v>5694.86</v>
      </c>
      <c r="L89" s="65">
        <v>5420.15</v>
      </c>
      <c r="M89" s="65">
        <f>J89*1.031</f>
        <v>5373.24208</v>
      </c>
      <c r="N89" s="65">
        <f>L89*1.021</f>
        <v>5533.9731499999989</v>
      </c>
      <c r="O89" s="65">
        <f>L89*1.031</f>
        <v>5588.174649999999</v>
      </c>
      <c r="P89" s="65">
        <f>N89*1.021</f>
        <v>5650.1865861499982</v>
      </c>
      <c r="Q89" s="65">
        <f>N89*1.031</f>
        <v>5705.5263176499984</v>
      </c>
      <c r="R89" s="65">
        <f>P89*1.021</f>
        <v>5768.8405044591473</v>
      </c>
      <c r="S89" s="65">
        <f>P89*1.031</f>
        <v>5825.3423703206481</v>
      </c>
      <c r="T89" s="65">
        <f>R89*1.021</f>
        <v>5889.9861550527885</v>
      </c>
      <c r="U89" s="65">
        <f>R89*1.031</f>
        <v>5947.67456009738</v>
      </c>
    </row>
    <row r="90" spans="1:21" ht="16.5" hidden="1" customHeight="1">
      <c r="A90" s="24"/>
      <c r="B90" s="25" t="s">
        <v>96</v>
      </c>
      <c r="C90" s="26" t="s">
        <v>12</v>
      </c>
      <c r="D90" s="48"/>
      <c r="E90" s="48"/>
      <c r="F90" s="28">
        <f t="shared" ref="F90" si="51">E90*1.054</f>
        <v>0</v>
      </c>
      <c r="G90" s="65">
        <f t="shared" ref="G90:H90" si="52">F90*1.04</f>
        <v>0</v>
      </c>
      <c r="H90" s="65">
        <f t="shared" si="52"/>
        <v>0</v>
      </c>
      <c r="I90" s="80"/>
      <c r="J90" s="65">
        <f t="shared" ref="J90" si="53">H90*1.036</f>
        <v>0</v>
      </c>
      <c r="K90" s="80"/>
      <c r="L90" s="65">
        <f t="shared" ref="L90" si="54">J90*1.041</f>
        <v>0</v>
      </c>
      <c r="M90" s="80"/>
      <c r="N90" s="65">
        <f t="shared" ref="N90" si="55">L90*1.041</f>
        <v>0</v>
      </c>
      <c r="O90" s="80"/>
      <c r="P90" s="65">
        <f t="shared" ref="P90" si="56">N90*1.041</f>
        <v>0</v>
      </c>
      <c r="Q90" s="80"/>
      <c r="R90" s="65">
        <f t="shared" ref="R90" si="57">P90*1.041</f>
        <v>0</v>
      </c>
      <c r="S90" s="80"/>
      <c r="T90" s="65">
        <f t="shared" ref="T90" si="58">R90*1.041</f>
        <v>0</v>
      </c>
      <c r="U90" s="80"/>
    </row>
    <row r="91" spans="1:21" ht="24" customHeight="1">
      <c r="A91" s="24">
        <v>17</v>
      </c>
      <c r="B91" s="95" t="s">
        <v>105</v>
      </c>
      <c r="C91" s="94" t="s">
        <v>106</v>
      </c>
      <c r="D91" s="93"/>
      <c r="E91" s="92">
        <v>77</v>
      </c>
      <c r="F91" s="92">
        <v>77</v>
      </c>
      <c r="G91" s="62">
        <v>60</v>
      </c>
      <c r="H91" s="62">
        <v>53</v>
      </c>
      <c r="I91" s="80"/>
      <c r="J91" s="62">
        <v>60</v>
      </c>
      <c r="K91" s="62">
        <v>60</v>
      </c>
      <c r="L91" s="62">
        <v>60</v>
      </c>
      <c r="M91" s="62">
        <v>60</v>
      </c>
      <c r="N91" s="62">
        <v>60</v>
      </c>
      <c r="O91" s="62">
        <v>60</v>
      </c>
      <c r="P91" s="62">
        <v>60</v>
      </c>
      <c r="Q91" s="62">
        <v>60</v>
      </c>
      <c r="R91" s="62">
        <v>60</v>
      </c>
      <c r="S91" s="62">
        <v>60</v>
      </c>
      <c r="T91" s="62">
        <v>60</v>
      </c>
      <c r="U91" s="62">
        <v>60</v>
      </c>
    </row>
    <row r="92" spans="1:21" ht="11.25" customHeight="1">
      <c r="A92" s="24">
        <v>18</v>
      </c>
      <c r="B92" s="95" t="s">
        <v>107</v>
      </c>
      <c r="C92" s="94" t="s">
        <v>106</v>
      </c>
      <c r="D92" s="93"/>
      <c r="E92" s="92">
        <v>243</v>
      </c>
      <c r="F92" s="92">
        <v>235</v>
      </c>
      <c r="G92" s="127">
        <v>174</v>
      </c>
      <c r="H92" s="127">
        <v>190</v>
      </c>
      <c r="I92" s="80"/>
      <c r="J92" s="62">
        <v>200</v>
      </c>
      <c r="K92" s="62">
        <v>200</v>
      </c>
      <c r="L92" s="62">
        <v>200</v>
      </c>
      <c r="M92" s="62">
        <v>200</v>
      </c>
      <c r="N92" s="62">
        <v>200</v>
      </c>
      <c r="O92" s="62">
        <v>200</v>
      </c>
      <c r="P92" s="62">
        <v>200</v>
      </c>
      <c r="Q92" s="62">
        <v>200</v>
      </c>
      <c r="R92" s="62">
        <v>200</v>
      </c>
      <c r="S92" s="62">
        <v>200</v>
      </c>
      <c r="T92" s="62">
        <v>200</v>
      </c>
      <c r="U92" s="62">
        <v>200</v>
      </c>
    </row>
    <row r="93" spans="1:21" ht="36.75" customHeight="1">
      <c r="A93" s="24">
        <v>19</v>
      </c>
      <c r="B93" s="95" t="s">
        <v>108</v>
      </c>
      <c r="C93" s="94" t="s">
        <v>8</v>
      </c>
      <c r="D93" s="93"/>
      <c r="E93" s="92">
        <v>933</v>
      </c>
      <c r="F93" s="92">
        <v>933</v>
      </c>
      <c r="G93" s="127">
        <v>152</v>
      </c>
      <c r="H93" s="127">
        <v>158</v>
      </c>
      <c r="I93" s="80"/>
      <c r="J93" s="62">
        <v>160</v>
      </c>
      <c r="K93" s="62">
        <v>160</v>
      </c>
      <c r="L93" s="62">
        <v>160</v>
      </c>
      <c r="M93" s="62">
        <v>160</v>
      </c>
      <c r="N93" s="62">
        <v>160</v>
      </c>
      <c r="O93" s="62">
        <v>160</v>
      </c>
      <c r="P93" s="62">
        <v>160</v>
      </c>
      <c r="Q93" s="62">
        <v>160</v>
      </c>
      <c r="R93" s="62">
        <v>160</v>
      </c>
      <c r="S93" s="62">
        <v>160</v>
      </c>
      <c r="T93" s="62">
        <v>160</v>
      </c>
      <c r="U93" s="62">
        <v>160</v>
      </c>
    </row>
    <row r="94" spans="1:21" s="61" customFormat="1" ht="13.5" thickBot="1">
      <c r="A94" s="57">
        <v>20</v>
      </c>
      <c r="B94" s="58" t="s">
        <v>97</v>
      </c>
      <c r="C94" s="59" t="s">
        <v>93</v>
      </c>
      <c r="D94" s="60">
        <v>7636900</v>
      </c>
      <c r="E94" s="60">
        <v>15132320</v>
      </c>
      <c r="F94" s="60">
        <v>30981</v>
      </c>
      <c r="G94" s="81">
        <v>2824301</v>
      </c>
      <c r="H94" s="81">
        <v>3241160</v>
      </c>
      <c r="I94" s="81"/>
      <c r="J94" s="81">
        <v>1545485</v>
      </c>
      <c r="K94" s="81">
        <v>1545485</v>
      </c>
      <c r="L94" s="81">
        <v>1545485</v>
      </c>
      <c r="M94" s="81">
        <v>1545485</v>
      </c>
      <c r="N94" s="81">
        <v>1545485</v>
      </c>
      <c r="O94" s="81">
        <v>1545485</v>
      </c>
      <c r="P94" s="64"/>
      <c r="Q94" s="64"/>
      <c r="R94" s="64"/>
      <c r="S94" s="64"/>
      <c r="T94" s="64"/>
      <c r="U94" s="64"/>
    </row>
    <row r="96" spans="1:21">
      <c r="D96" s="49"/>
      <c r="E96" s="49"/>
      <c r="F96" s="49"/>
      <c r="G96" s="49"/>
      <c r="H96" s="49"/>
      <c r="I96" s="49"/>
      <c r="J96" s="49"/>
      <c r="K96" s="49"/>
    </row>
  </sheetData>
  <mergeCells count="12">
    <mergeCell ref="R13:S13"/>
    <mergeCell ref="L13:M13"/>
    <mergeCell ref="N13:O13"/>
    <mergeCell ref="P13:Q13"/>
    <mergeCell ref="T13:U13"/>
    <mergeCell ref="B11:Q11"/>
    <mergeCell ref="J12:K12"/>
    <mergeCell ref="J13:K13"/>
    <mergeCell ref="A13:A14"/>
    <mergeCell ref="B13:B14"/>
    <mergeCell ref="C13:C14"/>
    <mergeCell ref="H13:I13"/>
  </mergeCells>
  <pageMargins left="0.19685039370078741" right="0.19685039370078741" top="0.11811023622047245" bottom="0.15748031496062992" header="0.11811023622047245" footer="0.1574803149606299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33"/>
  <sheetViews>
    <sheetView workbookViewId="0">
      <selection activeCell="K10" sqref="K10"/>
    </sheetView>
  </sheetViews>
  <sheetFormatPr defaultRowHeight="15"/>
  <cols>
    <col min="2" max="2" width="37.5703125" customWidth="1"/>
    <col min="3" max="3" width="12.7109375" customWidth="1"/>
    <col min="4" max="4" width="11.85546875" customWidth="1"/>
    <col min="5" max="5" width="11.42578125" customWidth="1"/>
    <col min="6" max="6" width="11.28515625" customWidth="1"/>
    <col min="7" max="7" width="11.140625" customWidth="1"/>
  </cols>
  <sheetData>
    <row r="3" spans="1:3" ht="15.75">
      <c r="C3" s="118"/>
    </row>
    <row r="8" spans="1:3" ht="15.75">
      <c r="C8" s="119"/>
    </row>
    <row r="9" spans="1:3" ht="42.75" customHeight="1">
      <c r="A9" s="120"/>
      <c r="B9" s="115"/>
      <c r="C9" s="116"/>
    </row>
    <row r="10" spans="1:3" ht="38.25" customHeight="1">
      <c r="A10" s="120"/>
      <c r="B10" s="115"/>
      <c r="C10" s="116"/>
    </row>
    <row r="11" spans="1:3" ht="31.5" customHeight="1">
      <c r="A11" s="120"/>
      <c r="B11" s="115"/>
      <c r="C11" s="116"/>
    </row>
    <row r="12" spans="1:3" ht="42.75" customHeight="1">
      <c r="A12" s="120"/>
      <c r="B12" s="115"/>
      <c r="C12" s="116"/>
    </row>
    <row r="13" spans="1:3" ht="30" customHeight="1">
      <c r="A13" s="120"/>
      <c r="B13" s="115"/>
      <c r="C13" s="116"/>
    </row>
    <row r="14" spans="1:3" ht="24" customHeight="1">
      <c r="A14" s="120"/>
      <c r="B14" s="115"/>
      <c r="C14" s="116"/>
    </row>
    <row r="15" spans="1:3" ht="31.5" customHeight="1">
      <c r="A15" s="120"/>
      <c r="B15" s="115"/>
      <c r="C15" s="116"/>
    </row>
    <row r="16" spans="1:3" ht="36" customHeight="1">
      <c r="A16" s="120"/>
      <c r="B16" s="115"/>
      <c r="C16" s="121"/>
    </row>
    <row r="17" spans="1:7" ht="39" customHeight="1">
      <c r="A17" s="120"/>
      <c r="B17" s="115"/>
      <c r="C17" s="116"/>
    </row>
    <row r="20" spans="1:7">
      <c r="A20" s="142"/>
      <c r="B20" s="143"/>
      <c r="C20" s="143"/>
      <c r="D20" s="122"/>
      <c r="E20" s="122"/>
      <c r="F20" s="144"/>
      <c r="G20" s="144"/>
    </row>
    <row r="21" spans="1:7">
      <c r="A21" s="142"/>
      <c r="B21" s="143"/>
      <c r="C21" s="143"/>
      <c r="D21" s="116"/>
      <c r="E21" s="116"/>
      <c r="F21" s="116"/>
      <c r="G21" s="116"/>
    </row>
    <row r="22" spans="1:7">
      <c r="B22" s="123"/>
      <c r="C22" s="116"/>
      <c r="D22" s="117"/>
      <c r="E22" s="117"/>
      <c r="F22" s="117"/>
      <c r="G22" s="117"/>
    </row>
    <row r="23" spans="1:7">
      <c r="B23" s="124"/>
      <c r="C23" s="116"/>
      <c r="D23" s="117"/>
      <c r="E23" s="117"/>
      <c r="F23" s="117"/>
      <c r="G23" s="117"/>
    </row>
    <row r="24" spans="1:7">
      <c r="B24" s="123"/>
      <c r="C24" s="116"/>
      <c r="D24" s="114"/>
      <c r="E24" s="114"/>
      <c r="F24" s="117"/>
      <c r="G24" s="117"/>
    </row>
    <row r="25" spans="1:7">
      <c r="B25" s="124"/>
      <c r="C25" s="116"/>
      <c r="D25" s="114"/>
      <c r="E25" s="117"/>
      <c r="F25" s="117"/>
      <c r="G25" s="117"/>
    </row>
    <row r="26" spans="1:7">
      <c r="B26" s="115"/>
      <c r="C26" s="116"/>
      <c r="D26" s="117"/>
      <c r="E26" s="117"/>
      <c r="F26" s="117"/>
      <c r="G26" s="117"/>
    </row>
    <row r="27" spans="1:7">
      <c r="B27" s="124"/>
      <c r="C27" s="116"/>
      <c r="D27" s="117"/>
      <c r="E27" s="117"/>
      <c r="F27" s="117"/>
      <c r="G27" s="117"/>
    </row>
    <row r="28" spans="1:7">
      <c r="B28" s="125"/>
      <c r="C28" s="126"/>
      <c r="D28" s="126"/>
      <c r="E28" s="126"/>
      <c r="F28" s="126"/>
      <c r="G28" s="126"/>
    </row>
    <row r="29" spans="1:7">
      <c r="B29" s="124"/>
      <c r="C29" s="126"/>
      <c r="D29" s="126"/>
      <c r="E29" s="117"/>
      <c r="F29" s="117"/>
      <c r="G29" s="117"/>
    </row>
    <row r="30" spans="1:7">
      <c r="B30" s="125"/>
      <c r="C30" s="126"/>
      <c r="D30" s="126"/>
      <c r="E30" s="126"/>
      <c r="F30" s="117"/>
      <c r="G30" s="117"/>
    </row>
    <row r="31" spans="1:7">
      <c r="B31" s="124"/>
      <c r="C31" s="126"/>
      <c r="D31" s="126"/>
      <c r="E31" s="117"/>
      <c r="F31" s="117"/>
      <c r="G31" s="117"/>
    </row>
    <row r="32" spans="1:7">
      <c r="B32" s="125"/>
      <c r="C32" s="126"/>
      <c r="D32" s="126"/>
      <c r="E32" s="126"/>
      <c r="F32" s="126"/>
      <c r="G32" s="126"/>
    </row>
    <row r="33" spans="2:7">
      <c r="B33" s="124"/>
      <c r="E33" s="117"/>
      <c r="F33" s="117"/>
      <c r="G33" s="117"/>
    </row>
  </sheetData>
  <mergeCells count="4">
    <mergeCell ref="A20:A21"/>
    <mergeCell ref="B20:B21"/>
    <mergeCell ref="C20:C21"/>
    <mergeCell ref="F20:G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Economotdel</cp:lastModifiedBy>
  <cp:lastPrinted>2023-11-06T08:33:14Z</cp:lastPrinted>
  <dcterms:created xsi:type="dcterms:W3CDTF">2016-09-16T01:03:53Z</dcterms:created>
  <dcterms:modified xsi:type="dcterms:W3CDTF">2023-11-09T01:39:30Z</dcterms:modified>
</cp:coreProperties>
</file>