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tdel\Desktop\Рабочий стол\2023 год\СЭР\Основные параметры до 2028 года\"/>
    </mc:Choice>
  </mc:AlternateContent>
  <xr:revisionPtr revIDLastSave="0" documentId="13_ncr:1_{F32BC0BA-386A-466A-BF5F-30187ACCF7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Лист1!$A$1:$U$99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1" i="1" l="1"/>
  <c r="S91" i="1" s="1"/>
  <c r="U91" i="1" s="1"/>
  <c r="L72" i="1"/>
  <c r="N72" i="1" s="1"/>
  <c r="P72" i="1" s="1"/>
  <c r="R72" i="1" s="1"/>
  <c r="T72" i="1" s="1"/>
  <c r="J69" i="1"/>
  <c r="L69" i="1" s="1"/>
  <c r="N69" i="1" s="1"/>
  <c r="P69" i="1" s="1"/>
  <c r="R69" i="1" s="1"/>
  <c r="T69" i="1" s="1"/>
  <c r="J65" i="1"/>
  <c r="L65" i="1" s="1"/>
  <c r="N65" i="1" s="1"/>
  <c r="P65" i="1" s="1"/>
  <c r="R65" i="1" s="1"/>
  <c r="T65" i="1" s="1"/>
  <c r="Q40" i="1"/>
  <c r="S40" i="1" s="1"/>
  <c r="U40" i="1" s="1"/>
  <c r="P40" i="1"/>
  <c r="R40" i="1" s="1"/>
  <c r="T40" i="1" s="1"/>
  <c r="G30" i="1"/>
  <c r="P26" i="1"/>
  <c r="R26" i="1" s="1"/>
  <c r="T26" i="1" s="1"/>
  <c r="J22" i="1"/>
  <c r="L22" i="1" s="1"/>
  <c r="N22" i="1" s="1"/>
  <c r="P22" i="1" s="1"/>
  <c r="J92" i="1"/>
  <c r="K92" i="1"/>
  <c r="L92" i="1"/>
  <c r="M92" i="1"/>
  <c r="N92" i="1"/>
  <c r="O92" i="1"/>
  <c r="P92" i="1"/>
  <c r="Q92" i="1"/>
  <c r="R92" i="1"/>
  <c r="S92" i="1"/>
  <c r="T92" i="1"/>
  <c r="U92" i="1"/>
  <c r="Q93" i="1"/>
  <c r="S93" i="1" s="1"/>
  <c r="U93" i="1" s="1"/>
  <c r="P93" i="1"/>
  <c r="R93" i="1" s="1"/>
  <c r="T93" i="1" s="1"/>
  <c r="D94" i="1"/>
  <c r="M94" i="1"/>
  <c r="O94" i="1"/>
  <c r="P91" i="1"/>
  <c r="R91" i="1" s="1"/>
  <c r="T91" i="1" s="1"/>
  <c r="Q33" i="1"/>
  <c r="S33" i="1" s="1"/>
  <c r="U33" i="1" s="1"/>
  <c r="P33" i="1"/>
  <c r="R33" i="1" s="1"/>
  <c r="T33" i="1" s="1"/>
  <c r="G32" i="1"/>
  <c r="P29" i="1"/>
  <c r="R29" i="1" s="1"/>
  <c r="T29" i="1" s="1"/>
  <c r="P24" i="1"/>
  <c r="P23" i="1"/>
  <c r="R23" i="1" s="1"/>
  <c r="T23" i="1" s="1"/>
  <c r="R24" i="1"/>
  <c r="T24" i="1" s="1"/>
  <c r="C5" i="2"/>
  <c r="N94" i="1" l="1"/>
  <c r="Q94" i="1" s="1"/>
  <c r="R22" i="1"/>
  <c r="P94" i="1" l="1"/>
  <c r="R94" i="1" s="1"/>
  <c r="T22" i="1"/>
  <c r="S94" i="1"/>
  <c r="U94" i="1" l="1"/>
  <c r="T94" i="1"/>
  <c r="F24" i="1" l="1"/>
  <c r="F29" i="1" s="1"/>
  <c r="F95" i="1"/>
  <c r="G95" i="1" s="1"/>
  <c r="H95" i="1" s="1"/>
  <c r="J95" i="1" s="1"/>
  <c r="L95" i="1" s="1"/>
  <c r="N95" i="1" s="1"/>
  <c r="P95" i="1" s="1"/>
  <c r="R95" i="1" s="1"/>
  <c r="T95" i="1" s="1"/>
  <c r="G66" i="1"/>
  <c r="H66" i="1" s="1"/>
  <c r="J66" i="1" s="1"/>
  <c r="L66" i="1" s="1"/>
  <c r="N66" i="1" s="1"/>
  <c r="P66" i="1" s="1"/>
  <c r="R66" i="1" s="1"/>
  <c r="T66" i="1" s="1"/>
  <c r="G67" i="1"/>
  <c r="H67" i="1" s="1"/>
  <c r="J67" i="1" s="1"/>
  <c r="L67" i="1" s="1"/>
  <c r="N67" i="1" s="1"/>
  <c r="P67" i="1" s="1"/>
  <c r="R67" i="1" s="1"/>
  <c r="T67" i="1" s="1"/>
  <c r="G68" i="1"/>
  <c r="H68" i="1" s="1"/>
  <c r="J68" i="1" s="1"/>
  <c r="L68" i="1" s="1"/>
  <c r="N68" i="1" s="1"/>
  <c r="P68" i="1" s="1"/>
  <c r="R68" i="1" s="1"/>
  <c r="T68" i="1" s="1"/>
  <c r="G70" i="1"/>
  <c r="H70" i="1" s="1"/>
  <c r="J70" i="1" s="1"/>
  <c r="L70" i="1" s="1"/>
  <c r="N70" i="1" s="1"/>
  <c r="P70" i="1" s="1"/>
  <c r="R70" i="1" s="1"/>
  <c r="T70" i="1" s="1"/>
  <c r="G71" i="1"/>
  <c r="H71" i="1" s="1"/>
  <c r="J71" i="1" s="1"/>
  <c r="L71" i="1" s="1"/>
  <c r="N71" i="1" s="1"/>
  <c r="P71" i="1" s="1"/>
  <c r="R71" i="1" s="1"/>
  <c r="T71" i="1" s="1"/>
  <c r="F26" i="1" l="1"/>
  <c r="E24" i="1" l="1"/>
  <c r="E29" i="1" s="1"/>
  <c r="F33" i="1"/>
  <c r="E33" i="1"/>
  <c r="T25" i="1" l="1"/>
  <c r="R25" i="1"/>
  <c r="E26" i="1"/>
  <c r="P97" i="1"/>
  <c r="R97" i="1" s="1"/>
  <c r="T97" i="1" s="1"/>
  <c r="P32" i="1"/>
  <c r="P25" i="1"/>
  <c r="O97" i="1"/>
  <c r="Q97" i="1" s="1"/>
  <c r="S97" i="1" s="1"/>
  <c r="U97" i="1" s="1"/>
  <c r="N32" i="1"/>
  <c r="N25" i="1"/>
  <c r="L32" i="1"/>
  <c r="L25" i="1"/>
  <c r="T32" i="1" l="1"/>
  <c r="T30" i="1"/>
  <c r="R32" i="1"/>
  <c r="R30" i="1"/>
  <c r="N30" i="1"/>
  <c r="P30" i="1"/>
  <c r="L30" i="1"/>
  <c r="D32" i="1" l="1"/>
  <c r="D25" i="1"/>
  <c r="D30" i="1" l="1"/>
  <c r="F97" i="1"/>
  <c r="G97" i="1" s="1"/>
  <c r="C41" i="1"/>
  <c r="B41" i="1"/>
  <c r="J32" i="1"/>
  <c r="H32" i="1"/>
  <c r="F32" i="1"/>
  <c r="E30" i="1"/>
  <c r="J25" i="1"/>
  <c r="H25" i="1"/>
  <c r="G25" i="1"/>
  <c r="F25" i="1"/>
  <c r="E25" i="1"/>
  <c r="H30" i="1" l="1"/>
  <c r="E32" i="1"/>
  <c r="J30" i="1"/>
  <c r="F30" i="1"/>
</calcChain>
</file>

<file path=xl/sharedStrings.xml><?xml version="1.0" encoding="utf-8"?>
<sst xmlns="http://schemas.openxmlformats.org/spreadsheetml/2006/main" count="176" uniqueCount="109">
  <si>
    <t>j5:j6</t>
  </si>
  <si>
    <t>№ стр.</t>
  </si>
  <si>
    <t>Единица измерения</t>
  </si>
  <si>
    <t>отчет</t>
  </si>
  <si>
    <t>оценка</t>
  </si>
  <si>
    <t>прогноз - 1 вариант</t>
  </si>
  <si>
    <t>прогноз - 2 вариант</t>
  </si>
  <si>
    <t>Cреднегодовая численность населения</t>
  </si>
  <si>
    <t>человек</t>
  </si>
  <si>
    <t>Среднегодовая 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</si>
  <si>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</si>
  <si>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</si>
  <si>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</si>
  <si>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</si>
  <si>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</si>
  <si>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</si>
  <si>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</si>
  <si>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</si>
  <si>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</si>
  <si>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</si>
  <si>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</si>
  <si>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</si>
  <si>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</si>
  <si>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</si>
  <si>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</si>
  <si>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</si>
  <si>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</si>
  <si>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</si>
  <si>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</si>
  <si>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</si>
  <si>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</si>
  <si>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</si>
  <si>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</si>
  <si>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</si>
  <si>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</si>
  <si>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</si>
  <si>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</si>
  <si>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</si>
  <si>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</si>
  <si>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</si>
  <si>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</si>
  <si>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</si>
  <si>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</si>
  <si>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</si>
  <si>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</si>
  <si>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</si>
  <si>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</si>
  <si>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</si>
  <si>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</si>
  <si>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</si>
  <si>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</si>
  <si>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</si>
  <si>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</si>
  <si>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</si>
  <si>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</si>
  <si>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</si>
  <si>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</si>
  <si>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</si>
  <si>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</si>
  <si>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</si>
  <si>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</si>
  <si>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</si>
  <si>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</si>
  <si>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</si>
  <si>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</si>
  <si>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</si>
  <si>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</si>
  <si>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</si>
  <si>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</si>
  <si>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</si>
  <si>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</si>
  <si>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</si>
  <si>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</si>
  <si>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</si>
  <si>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>млн. руб.</t>
  </si>
  <si>
    <t xml:space="preserve">   в том числе    общественного сектора</t>
  </si>
  <si>
    <t xml:space="preserve">                          крестьянских хоз-в и родовых общин</t>
  </si>
  <si>
    <t xml:space="preserve">                          хозяйств населения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</si>
  <si>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</si>
  <si>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</si>
  <si>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</si>
  <si>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</si>
  <si>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</si>
  <si>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</si>
  <si>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</si>
  <si>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</si>
  <si>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</si>
  <si>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</si>
  <si>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</si>
  <si>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</si>
  <si>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</si>
  <si>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</si>
  <si>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</si>
  <si>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</si>
  <si>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</si>
  <si>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</si>
  <si>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</si>
  <si>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</si>
  <si>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</si>
  <si>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 xml:space="preserve">Производство потребительских товаров  в действующих ценах </t>
  </si>
  <si>
    <t>тыс.руб</t>
  </si>
  <si>
    <t>Инвестиции за счет всех источников</t>
  </si>
  <si>
    <t xml:space="preserve">к постановлению </t>
  </si>
  <si>
    <t>Объем отгруженных товаров собственного производства, выполненных работ и услуг собственными силами - обрабатывающие производства</t>
  </si>
  <si>
    <t>млн..pуб.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</si>
  <si>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</t>
  </si>
  <si>
    <t>Приложение</t>
  </si>
  <si>
    <t>Основные прогнозные показатели социально-экономического развития МО "Город Удачный" на 2023 год и плановый период 2024-2028 годы</t>
  </si>
  <si>
    <t xml:space="preserve"> от "07 " ноября_ 2022 г. № 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</si>
</sst>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</font>
    <font>
      <sz val="9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9"/>
      <color indexed="8"/>
      <name val="Arial Cyr"/>
      <charset val="1"/>
    </font>
    <font>
      <sz val="9"/>
      <color indexed="8"/>
      <name val="Arial Cyr"/>
      <charset val="204"/>
    </font>
    <font>
      <b/>
      <sz val="9"/>
      <color indexed="8"/>
      <name val="Arial Cyr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Times New Roman CYR"/>
      <charset val="204"/>
    </font>
    <font>
      <sz val="9"/>
      <color indexed="8"/>
      <name val="Arial Cyr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4F6F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5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/>
    <xf numFmtId="0" fontId="1" fillId="0" borderId="0" xfId="1" applyAlignment="1">
      <alignment wrapText="1"/>
    </xf>
    <xf numFmtId="0" fontId="1" fillId="0" borderId="0" xfId="1"/>
    <xf numFmtId="0" fontId="4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5" fillId="0" borderId="0" xfId="1" applyFont="1" applyAlignment="1" applyProtection="1">
      <alignment horizontal="center" vertical="top" wrapText="1"/>
      <protection hidden="1"/>
    </xf>
    <xf numFmtId="0" fontId="6" fillId="0" borderId="0" xfId="1" applyFont="1" applyAlignment="1">
      <alignment horizontal="right" vertical="top"/>
    </xf>
    <xf numFmtId="0" fontId="6" fillId="0" borderId="0" xfId="1" applyFont="1" applyAlignment="1" applyProtection="1">
      <alignment horizontal="right" vertical="top"/>
      <protection locked="0"/>
    </xf>
    <xf numFmtId="0" fontId="9" fillId="0" borderId="4" xfId="1" applyFont="1" applyBorder="1" applyAlignment="1" applyProtection="1">
      <alignment horizontal="center" vertical="center" wrapText="1"/>
      <protection hidden="1"/>
    </xf>
    <xf numFmtId="0" fontId="9" fillId="0" borderId="5" xfId="1" applyFont="1" applyBorder="1" applyAlignment="1" applyProtection="1">
      <alignment horizontal="center" vertical="center" wrapText="1"/>
      <protection hidden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 wrapText="1"/>
    </xf>
    <xf numFmtId="0" fontId="7" fillId="3" borderId="17" xfId="1" applyFont="1" applyFill="1" applyBorder="1" applyAlignment="1">
      <alignment horizontal="center" vertical="center" wrapText="1"/>
    </xf>
    <xf numFmtId="3" fontId="10" fillId="4" borderId="17" xfId="1" applyNumberFormat="1" applyFont="1" applyFill="1" applyBorder="1"/>
    <xf numFmtId="4" fontId="10" fillId="4" borderId="18" xfId="1" applyNumberFormat="1" applyFont="1" applyFill="1" applyBorder="1"/>
    <xf numFmtId="4" fontId="11" fillId="4" borderId="18" xfId="1" applyNumberFormat="1" applyFont="1" applyFill="1" applyBorder="1"/>
    <xf numFmtId="0" fontId="7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center" vertical="center" wrapText="1"/>
    </xf>
    <xf numFmtId="3" fontId="10" fillId="5" borderId="20" xfId="1" applyNumberFormat="1" applyFont="1" applyFill="1" applyBorder="1"/>
    <xf numFmtId="4" fontId="10" fillId="5" borderId="20" xfId="1" applyNumberFormat="1" applyFont="1" applyFill="1" applyBorder="1"/>
    <xf numFmtId="0" fontId="7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left" vertical="center" wrapText="1"/>
    </xf>
    <xf numFmtId="0" fontId="7" fillId="3" borderId="26" xfId="1" applyFont="1" applyFill="1" applyBorder="1" applyAlignment="1">
      <alignment horizontal="center" vertical="center" wrapText="1"/>
    </xf>
    <xf numFmtId="4" fontId="3" fillId="3" borderId="26" xfId="1" applyNumberFormat="1" applyFont="1" applyFill="1" applyBorder="1"/>
    <xf numFmtId="0" fontId="3" fillId="6" borderId="20" xfId="1" applyFont="1" applyFill="1" applyBorder="1" applyAlignment="1">
      <alignment horizontal="left" vertical="center" wrapText="1"/>
    </xf>
    <xf numFmtId="0" fontId="3" fillId="6" borderId="20" xfId="1" applyFont="1" applyFill="1" applyBorder="1" applyAlignment="1">
      <alignment horizontal="center" vertical="center" wrapText="1"/>
    </xf>
    <xf numFmtId="165" fontId="3" fillId="6" borderId="20" xfId="1" applyNumberFormat="1" applyFont="1" applyFill="1" applyBorder="1"/>
    <xf numFmtId="165" fontId="10" fillId="5" borderId="20" xfId="1" applyNumberFormat="1" applyFont="1" applyFill="1" applyBorder="1"/>
    <xf numFmtId="165" fontId="11" fillId="5" borderId="20" xfId="1" applyNumberFormat="1" applyFont="1" applyFill="1" applyBorder="1"/>
    <xf numFmtId="0" fontId="3" fillId="6" borderId="20" xfId="1" applyFont="1" applyFill="1" applyBorder="1" applyAlignment="1" applyProtection="1">
      <alignment horizontal="left" vertical="center" wrapText="1"/>
      <protection locked="0"/>
    </xf>
    <xf numFmtId="0" fontId="3" fillId="6" borderId="20" xfId="1" applyFont="1" applyFill="1" applyBorder="1" applyAlignment="1" applyProtection="1">
      <alignment horizontal="center" vertical="center" wrapText="1"/>
      <protection locked="0"/>
    </xf>
    <xf numFmtId="0" fontId="13" fillId="0" borderId="20" xfId="1" applyFont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left" vertical="center" wrapText="1"/>
    </xf>
    <xf numFmtId="0" fontId="7" fillId="3" borderId="20" xfId="1" applyFont="1" applyFill="1" applyBorder="1" applyAlignment="1">
      <alignment horizontal="center" vertical="center" wrapText="1"/>
    </xf>
    <xf numFmtId="4" fontId="10" fillId="7" borderId="20" xfId="1" applyNumberFormat="1" applyFont="1" applyFill="1" applyBorder="1"/>
    <xf numFmtId="165" fontId="11" fillId="5" borderId="23" xfId="1" applyNumberFormat="1" applyFont="1" applyFill="1" applyBorder="1"/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4" fontId="10" fillId="5" borderId="17" xfId="1" applyNumberFormat="1" applyFont="1" applyFill="1" applyBorder="1"/>
    <xf numFmtId="3" fontId="11" fillId="5" borderId="20" xfId="1" applyNumberFormat="1" applyFont="1" applyFill="1" applyBorder="1"/>
    <xf numFmtId="3" fontId="11" fillId="5" borderId="23" xfId="1" applyNumberFormat="1" applyFont="1" applyFill="1" applyBorder="1"/>
    <xf numFmtId="3" fontId="14" fillId="0" borderId="0" xfId="1" applyNumberFormat="1" applyFont="1"/>
    <xf numFmtId="165" fontId="10" fillId="5" borderId="14" xfId="1" applyNumberFormat="1" applyFont="1" applyFill="1" applyBorder="1"/>
    <xf numFmtId="3" fontId="10" fillId="0" borderId="20" xfId="1" applyNumberFormat="1" applyFont="1" applyBorder="1"/>
    <xf numFmtId="4" fontId="10" fillId="0" borderId="20" xfId="1" applyNumberFormat="1" applyFont="1" applyBorder="1"/>
    <xf numFmtId="2" fontId="12" fillId="0" borderId="24" xfId="0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center" vertical="center" wrapText="1"/>
    </xf>
    <xf numFmtId="165" fontId="10" fillId="0" borderId="20" xfId="1" applyNumberFormat="1" applyFont="1" applyBorder="1"/>
    <xf numFmtId="164" fontId="12" fillId="0" borderId="24" xfId="2" applyFont="1" applyFill="1" applyBorder="1" applyAlignment="1" applyProtection="1">
      <alignment horizontal="center" vertical="center" wrapText="1"/>
    </xf>
    <xf numFmtId="165" fontId="10" fillId="0" borderId="20" xfId="1" applyNumberFormat="1" applyFont="1" applyBorder="1" applyAlignment="1">
      <alignment horizontal="right"/>
    </xf>
    <xf numFmtId="0" fontId="7" fillId="5" borderId="27" xfId="1" applyFont="1" applyFill="1" applyBorder="1" applyAlignment="1">
      <alignment horizontal="center" vertical="center"/>
    </xf>
    <xf numFmtId="0" fontId="8" fillId="5" borderId="28" xfId="1" applyFont="1" applyFill="1" applyBorder="1" applyAlignment="1">
      <alignment horizontal="left" vertical="center" wrapText="1"/>
    </xf>
    <xf numFmtId="0" fontId="7" fillId="5" borderId="28" xfId="1" applyFont="1" applyFill="1" applyBorder="1" applyAlignment="1">
      <alignment horizontal="center" vertical="center" wrapText="1"/>
    </xf>
    <xf numFmtId="165" fontId="10" fillId="5" borderId="28" xfId="1" applyNumberFormat="1" applyFont="1" applyFill="1" applyBorder="1"/>
    <xf numFmtId="0" fontId="1" fillId="5" borderId="0" xfId="1" applyFill="1"/>
    <xf numFmtId="0" fontId="16" fillId="0" borderId="0" xfId="0" applyFont="1"/>
    <xf numFmtId="3" fontId="10" fillId="8" borderId="20" xfId="1" applyNumberFormat="1" applyFont="1" applyFill="1" applyBorder="1"/>
    <xf numFmtId="4" fontId="10" fillId="8" borderId="21" xfId="1" applyNumberFormat="1" applyFont="1" applyFill="1" applyBorder="1"/>
    <xf numFmtId="4" fontId="11" fillId="8" borderId="21" xfId="1" applyNumberFormat="1" applyFont="1" applyFill="1" applyBorder="1"/>
    <xf numFmtId="4" fontId="10" fillId="8" borderId="20" xfId="1" applyNumberFormat="1" applyFont="1" applyFill="1" applyBorder="1"/>
    <xf numFmtId="164" fontId="12" fillId="8" borderId="24" xfId="2" applyFont="1" applyFill="1" applyBorder="1" applyAlignment="1" applyProtection="1">
      <alignment horizontal="center" vertical="center" wrapText="1"/>
    </xf>
    <xf numFmtId="165" fontId="10" fillId="8" borderId="20" xfId="1" applyNumberFormat="1" applyFont="1" applyFill="1" applyBorder="1"/>
    <xf numFmtId="4" fontId="10" fillId="8" borderId="17" xfId="1" applyNumberFormat="1" applyFont="1" applyFill="1" applyBorder="1"/>
    <xf numFmtId="0" fontId="17" fillId="9" borderId="31" xfId="0" applyFont="1" applyFill="1" applyBorder="1" applyAlignment="1">
      <alignment horizontal="left" vertical="center" wrapText="1"/>
    </xf>
    <xf numFmtId="4" fontId="10" fillId="5" borderId="33" xfId="1" applyNumberFormat="1" applyFont="1" applyFill="1" applyBorder="1"/>
    <xf numFmtId="3" fontId="11" fillId="5" borderId="34" xfId="1" applyNumberFormat="1" applyFont="1" applyFill="1" applyBorder="1"/>
    <xf numFmtId="4" fontId="10" fillId="8" borderId="35" xfId="1" applyNumberFormat="1" applyFont="1" applyFill="1" applyBorder="1"/>
    <xf numFmtId="3" fontId="11" fillId="8" borderId="36" xfId="1" applyNumberFormat="1" applyFont="1" applyFill="1" applyBorder="1"/>
    <xf numFmtId="165" fontId="10" fillId="8" borderId="36" xfId="1" applyNumberFormat="1" applyFont="1" applyFill="1" applyBorder="1"/>
    <xf numFmtId="165" fontId="11" fillId="5" borderId="37" xfId="1" applyNumberFormat="1" applyFont="1" applyFill="1" applyBorder="1"/>
    <xf numFmtId="4" fontId="10" fillId="8" borderId="38" xfId="1" applyNumberFormat="1" applyFont="1" applyFill="1" applyBorder="1"/>
    <xf numFmtId="165" fontId="10" fillId="8" borderId="32" xfId="1" applyNumberFormat="1" applyFont="1" applyFill="1" applyBorder="1"/>
    <xf numFmtId="165" fontId="11" fillId="8" borderId="20" xfId="1" applyNumberFormat="1" applyFont="1" applyFill="1" applyBorder="1"/>
    <xf numFmtId="3" fontId="11" fillId="8" borderId="39" xfId="1" applyNumberFormat="1" applyFont="1" applyFill="1" applyBorder="1"/>
    <xf numFmtId="4" fontId="10" fillId="8" borderId="40" xfId="1" applyNumberFormat="1" applyFont="1" applyFill="1" applyBorder="1"/>
    <xf numFmtId="4" fontId="10" fillId="8" borderId="41" xfId="1" applyNumberFormat="1" applyFont="1" applyFill="1" applyBorder="1"/>
    <xf numFmtId="3" fontId="11" fillId="8" borderId="20" xfId="1" applyNumberFormat="1" applyFont="1" applyFill="1" applyBorder="1"/>
    <xf numFmtId="3" fontId="11" fillId="8" borderId="23" xfId="1" applyNumberFormat="1" applyFont="1" applyFill="1" applyBorder="1"/>
    <xf numFmtId="165" fontId="10" fillId="8" borderId="28" xfId="1" applyNumberFormat="1" applyFont="1" applyFill="1" applyBorder="1"/>
    <xf numFmtId="4" fontId="3" fillId="3" borderId="26" xfId="1" applyNumberFormat="1" applyFont="1" applyFill="1" applyBorder="1" applyAlignment="1">
      <alignment horizontal="right"/>
    </xf>
    <xf numFmtId="4" fontId="3" fillId="3" borderId="29" xfId="1" applyNumberFormat="1" applyFont="1" applyFill="1" applyBorder="1" applyAlignment="1">
      <alignment horizontal="right"/>
    </xf>
    <xf numFmtId="165" fontId="3" fillId="6" borderId="20" xfId="1" applyNumberFormat="1" applyFont="1" applyFill="1" applyBorder="1" applyAlignment="1">
      <alignment horizontal="right"/>
    </xf>
    <xf numFmtId="165" fontId="10" fillId="8" borderId="20" xfId="1" applyNumberFormat="1" applyFont="1" applyFill="1" applyBorder="1" applyAlignment="1">
      <alignment horizontal="right" vertical="center"/>
    </xf>
    <xf numFmtId="164" fontId="10" fillId="8" borderId="24" xfId="2" applyFont="1" applyFill="1" applyBorder="1" applyAlignment="1" applyProtection="1">
      <alignment horizontal="right" vertical="center" wrapText="1"/>
    </xf>
    <xf numFmtId="0" fontId="4" fillId="0" borderId="0" xfId="1" applyFont="1" applyAlignment="1">
      <alignment horizontal="center" vertical="top"/>
    </xf>
    <xf numFmtId="0" fontId="6" fillId="0" borderId="0" xfId="1" applyFont="1" applyAlignment="1">
      <alignment horizontal="right" vertical="top"/>
    </xf>
    <xf numFmtId="0" fontId="9" fillId="0" borderId="5" xfId="1" applyFont="1" applyBorder="1" applyAlignment="1" applyProtection="1">
      <alignment horizontal="center" vertical="center" wrapText="1"/>
      <protection hidden="1"/>
    </xf>
    <xf numFmtId="0" fontId="9" fillId="0" borderId="6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9" fillId="0" borderId="30" xfId="1" applyFont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otdel/Desktop/&#1056;&#1072;&#1073;&#1086;&#1095;&#1080;&#1081;%20&#1089;&#1090;&#1086;&#1083;/2022%20&#1075;&#1086;&#1076;/&#1057;&#1069;&#1056;/&#1054;&#1089;&#1085;&#1086;&#1074;&#1085;&#1099;&#1077;%20&#1087;&#1072;&#1088;&#1072;&#1084;&#1077;&#1090;&#1088;&#1099;%20&#1076;&#1086;%2027%20&#1075;/&#1052;&#1072;&#1082;&#1077;&#1090;%20&#1087;&#1086;&#1089;&#1077;&#1083;&#1077;&#1085;&#1080;&#1081;_16.08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3;&#1053;&#1054;&#1047;%20&#1085;&#1072;%202017%20&#1075;&#1086;&#1076;/&#1052;&#1040;&#1050;&#1045;&#1058;&#1067;/&#1052;&#1040;&#1050;&#1045;&#1058;_&#1058;&#1072;&#1073;&#1083;&#1080;&#1094;&#1072;%201_&#1087;&#1086;&#1089;&#1077;&#1083;&#1077;&#1085;&#1080;&#1103;%20&#1086;&#1090;%2013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-1 (свод) 2017"/>
      <sheetName val="3-1 (свод) 2018"/>
      <sheetName val="3-1 (свод) 2019"/>
      <sheetName val="3-1 (свод)2020"/>
      <sheetName val="3-1 (свод) 2020"/>
      <sheetName val="3-1 (свод) 2021"/>
      <sheetName val="3-1 (свод)2021"/>
      <sheetName val="8 (свод)2017"/>
      <sheetName val="8 (свод)2018"/>
      <sheetName val="8 (свод)2019(1в)"/>
      <sheetName val="8 (свод)2019(2в)"/>
      <sheetName val="8 (свод)2020(1в)"/>
      <sheetName val="8 (свод)2020(2в)"/>
      <sheetName val="8 (свод)2021(1в)"/>
      <sheetName val="8 (свод)2021(2в)"/>
      <sheetName val="8 (свод) 2020 (1)"/>
      <sheetName val="8 (свод) 2020 (2)"/>
      <sheetName val="8 (свод) 2021 (1)"/>
      <sheetName val="8 (свод) 2021 (2)"/>
      <sheetName val="3-1 (МО)"/>
      <sheetName val="6 (МО)"/>
      <sheetName val="8 (МО)"/>
      <sheetName val="3-1 (адм центр)"/>
      <sheetName val="6 (адм центр)"/>
      <sheetName val="8 (адм центр)"/>
      <sheetName val="3-1 (2)"/>
      <sheetName val="6 (2)"/>
      <sheetName val="8 (2)"/>
      <sheetName val="3-1 (3)"/>
      <sheetName val="6 (3)"/>
      <sheetName val="8 (3)"/>
      <sheetName val="3-1 (4)"/>
      <sheetName val="6 (4)"/>
      <sheetName val="8 (4)"/>
      <sheetName val="3-1 (5)"/>
      <sheetName val="6 (5)"/>
      <sheetName val="8 (5)"/>
      <sheetName val="3-1 (6)"/>
      <sheetName val="6 (6)"/>
      <sheetName val="8 (6)"/>
      <sheetName val="3-1 (7)"/>
      <sheetName val="6 (7)"/>
      <sheetName val="8 (7)"/>
      <sheetName val="3-1 (8)"/>
      <sheetName val="6 (8)"/>
      <sheetName val="8 (8)"/>
      <sheetName val="3-1 (9)"/>
      <sheetName val="6 (9)"/>
      <sheetName val="8 (9)"/>
      <sheetName val="3-1 (10)"/>
      <sheetName val="6 (10)"/>
      <sheetName val="8 (10)"/>
      <sheetName val="3-1 (11)"/>
      <sheetName val="6 (11)"/>
      <sheetName val="8 (11)"/>
      <sheetName val="3-1 (12)"/>
      <sheetName val="6 (12)"/>
      <sheetName val="8 (12)"/>
      <sheetName val="3-1 (13)"/>
      <sheetName val="6 (13)"/>
      <sheetName val="8 (13)"/>
      <sheetName val="3-1 (14)"/>
      <sheetName val="6 (14)"/>
      <sheetName val="8 (14)"/>
      <sheetName val="3-1 (15)"/>
      <sheetName val="6 (15)"/>
      <sheetName val="8 (15)"/>
      <sheetName val="3-1 (16)"/>
      <sheetName val="6 (16)"/>
      <sheetName val="8 (16)"/>
      <sheetName val="3-1 (17)"/>
      <sheetName val="6 (17)"/>
      <sheetName val="8 (17)"/>
      <sheetName val="3-1 (18)"/>
      <sheetName val="6 (18)"/>
      <sheetName val="8 (18)"/>
      <sheetName val="3-1 (19)"/>
      <sheetName val="6 (19)"/>
      <sheetName val="8 (19)"/>
      <sheetName val="3-1 (20)"/>
      <sheetName val="6 (20)"/>
      <sheetName val="8 (20)"/>
      <sheetName val="3-1 (21)"/>
      <sheetName val="6 (21)"/>
      <sheetName val="8 (21)"/>
      <sheetName val="3-1 (22)"/>
      <sheetName val="6 (22)"/>
      <sheetName val="8 (22)"/>
      <sheetName val="3-1 (23)"/>
      <sheetName val="6 (23)"/>
      <sheetName val="8 (23)"/>
      <sheetName val="3-1 (24)"/>
      <sheetName val="6 (24)"/>
      <sheetName val="8 (24)"/>
      <sheetName val="3-1 (25)"/>
      <sheetName val="6 (25)"/>
      <sheetName val="8 (25)"/>
      <sheetName val="3-1 (26)"/>
      <sheetName val="6 (26)"/>
      <sheetName val="8 (26)"/>
      <sheetName val="3-1 (27)"/>
      <sheetName val="6 (27)"/>
      <sheetName val="8 (27)"/>
      <sheetName val="3-1 (28)"/>
      <sheetName val="6 (28)"/>
      <sheetName val="8 (28)"/>
      <sheetName val="3-1 (29)"/>
      <sheetName val="6 (29)"/>
      <sheetName val="8 (29)"/>
      <sheetName val="3-1 (30)"/>
      <sheetName val="6 (30)"/>
      <sheetName val="8 (30)"/>
      <sheetName val="3-1 (31)"/>
      <sheetName val="6 (31)"/>
      <sheetName val="8 (3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6">
          <cell r="D6">
            <v>6090.9</v>
          </cell>
          <cell r="E6">
            <v>6225.4000000000015</v>
          </cell>
        </row>
        <row r="135">
          <cell r="D135">
            <v>90.2</v>
          </cell>
          <cell r="E135">
            <v>89.6</v>
          </cell>
        </row>
      </sheetData>
      <sheetData sheetId="27" refreshError="1">
        <row r="6">
          <cell r="D6">
            <v>112602.01249646318</v>
          </cell>
          <cell r="E6">
            <v>116229.5536003235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рнинский (2)"/>
      <sheetName val="Дефляторы (25.06.2015)"/>
      <sheetName val="Дефляторы (20.06.2016)"/>
      <sheetName val="Мирнинский"/>
      <sheetName val="Мирный"/>
      <sheetName val="Удачный"/>
      <sheetName val="Айхал"/>
      <sheetName val="Алмазный"/>
      <sheetName val="Светлый"/>
      <sheetName val="БН"/>
      <sheetName val="Чернышевский"/>
      <sheetName val="СНЭН"/>
      <sheetName val="ЧН"/>
      <sheetName val="отгрузка"/>
      <sheetName val="розн.оборот"/>
      <sheetName val="платные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26">
          <cell r="B26" t="str">
            <v>Алмазы природные несортированные</v>
          </cell>
          <cell r="C26" t="str">
            <v>т.карат</v>
          </cell>
        </row>
        <row r="84">
          <cell r="E84">
            <v>429511.1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"/>
  <sheetViews>
    <sheetView tabSelected="1" topLeftCell="A11" zoomScaleNormal="100" workbookViewId="0">
      <selection activeCell="R14" sqref="R14"/>
    </sheetView>
  </sheetViews>
  <sheetFormatPr defaultRowHeight="12.75"/>
  <cols>
    <col min="1" max="1" width="4" style="3" customWidth="1"/>
    <col min="2" max="2" width="59.140625" style="2" customWidth="1"/>
    <col min="3" max="3" width="11.7109375" style="3" customWidth="1"/>
    <col min="4" max="4" width="13" style="3" hidden="1" customWidth="1"/>
    <col min="5" max="6" width="11.7109375" style="3" hidden="1" customWidth="1"/>
    <col min="7" max="7" width="11.5703125" style="3" customWidth="1"/>
    <col min="8" max="8" width="12" style="3" customWidth="1"/>
    <col min="9" max="9" width="11.7109375" style="3" hidden="1" customWidth="1"/>
    <col min="10" max="10" width="12.42578125" style="3" customWidth="1"/>
    <col min="11" max="11" width="11.140625" style="3" customWidth="1"/>
    <col min="12" max="12" width="12" style="3" customWidth="1"/>
    <col min="13" max="14" width="11.42578125" style="3" customWidth="1"/>
    <col min="15" max="15" width="12" style="3" customWidth="1"/>
    <col min="16" max="16" width="11.5703125" style="3" customWidth="1"/>
    <col min="17" max="17" width="11.140625" style="3" customWidth="1"/>
    <col min="18" max="18" width="12.140625" style="3" customWidth="1"/>
    <col min="19" max="19" width="11" style="3" customWidth="1"/>
    <col min="20" max="20" width="12.42578125" style="3" customWidth="1"/>
    <col min="21" max="21" width="11.42578125" style="3" customWidth="1"/>
    <col min="22" max="252" width="9.140625" style="3"/>
    <col min="253" max="253" width="4" style="3" customWidth="1"/>
    <col min="254" max="254" width="59.140625" style="3" customWidth="1"/>
    <col min="255" max="257" width="11.7109375" style="3" customWidth="1"/>
    <col min="258" max="267" width="10.7109375" style="3" customWidth="1"/>
    <col min="268" max="277" width="8.85546875" style="3" customWidth="1"/>
    <col min="278" max="508" width="9.140625" style="3"/>
    <col min="509" max="509" width="4" style="3" customWidth="1"/>
    <col min="510" max="510" width="59.140625" style="3" customWidth="1"/>
    <col min="511" max="513" width="11.7109375" style="3" customWidth="1"/>
    <col min="514" max="523" width="10.7109375" style="3" customWidth="1"/>
    <col min="524" max="533" width="8.85546875" style="3" customWidth="1"/>
    <col min="534" max="764" width="9.140625" style="3"/>
    <col min="765" max="765" width="4" style="3" customWidth="1"/>
    <col min="766" max="766" width="59.140625" style="3" customWidth="1"/>
    <col min="767" max="769" width="11.7109375" style="3" customWidth="1"/>
    <col min="770" max="779" width="10.7109375" style="3" customWidth="1"/>
    <col min="780" max="789" width="8.85546875" style="3" customWidth="1"/>
    <col min="790" max="1020" width="9.140625" style="3"/>
    <col min="1021" max="1021" width="4" style="3" customWidth="1"/>
    <col min="1022" max="1022" width="59.140625" style="3" customWidth="1"/>
    <col min="1023" max="1025" width="11.7109375" style="3" customWidth="1"/>
    <col min="1026" max="1035" width="10.7109375" style="3" customWidth="1"/>
    <col min="1036" max="1045" width="8.85546875" style="3" customWidth="1"/>
    <col min="1046" max="1276" width="9.140625" style="3"/>
    <col min="1277" max="1277" width="4" style="3" customWidth="1"/>
    <col min="1278" max="1278" width="59.140625" style="3" customWidth="1"/>
    <col min="1279" max="1281" width="11.7109375" style="3" customWidth="1"/>
    <col min="1282" max="1291" width="10.7109375" style="3" customWidth="1"/>
    <col min="1292" max="1301" width="8.85546875" style="3" customWidth="1"/>
    <col min="1302" max="1532" width="9.140625" style="3"/>
    <col min="1533" max="1533" width="4" style="3" customWidth="1"/>
    <col min="1534" max="1534" width="59.140625" style="3" customWidth="1"/>
    <col min="1535" max="1537" width="11.7109375" style="3" customWidth="1"/>
    <col min="1538" max="1547" width="10.7109375" style="3" customWidth="1"/>
    <col min="1548" max="1557" width="8.85546875" style="3" customWidth="1"/>
    <col min="1558" max="1788" width="9.140625" style="3"/>
    <col min="1789" max="1789" width="4" style="3" customWidth="1"/>
    <col min="1790" max="1790" width="59.140625" style="3" customWidth="1"/>
    <col min="1791" max="1793" width="11.7109375" style="3" customWidth="1"/>
    <col min="1794" max="1803" width="10.7109375" style="3" customWidth="1"/>
    <col min="1804" max="1813" width="8.85546875" style="3" customWidth="1"/>
    <col min="1814" max="2044" width="9.140625" style="3"/>
    <col min="2045" max="2045" width="4" style="3" customWidth="1"/>
    <col min="2046" max="2046" width="59.140625" style="3" customWidth="1"/>
    <col min="2047" max="2049" width="11.7109375" style="3" customWidth="1"/>
    <col min="2050" max="2059" width="10.7109375" style="3" customWidth="1"/>
    <col min="2060" max="2069" width="8.85546875" style="3" customWidth="1"/>
    <col min="2070" max="2300" width="9.140625" style="3"/>
    <col min="2301" max="2301" width="4" style="3" customWidth="1"/>
    <col min="2302" max="2302" width="59.140625" style="3" customWidth="1"/>
    <col min="2303" max="2305" width="11.7109375" style="3" customWidth="1"/>
    <col min="2306" max="2315" width="10.7109375" style="3" customWidth="1"/>
    <col min="2316" max="2325" width="8.85546875" style="3" customWidth="1"/>
    <col min="2326" max="2556" width="9.140625" style="3"/>
    <col min="2557" max="2557" width="4" style="3" customWidth="1"/>
    <col min="2558" max="2558" width="59.140625" style="3" customWidth="1"/>
    <col min="2559" max="2561" width="11.7109375" style="3" customWidth="1"/>
    <col min="2562" max="2571" width="10.7109375" style="3" customWidth="1"/>
    <col min="2572" max="2581" width="8.85546875" style="3" customWidth="1"/>
    <col min="2582" max="2812" width="9.140625" style="3"/>
    <col min="2813" max="2813" width="4" style="3" customWidth="1"/>
    <col min="2814" max="2814" width="59.140625" style="3" customWidth="1"/>
    <col min="2815" max="2817" width="11.7109375" style="3" customWidth="1"/>
    <col min="2818" max="2827" width="10.7109375" style="3" customWidth="1"/>
    <col min="2828" max="2837" width="8.85546875" style="3" customWidth="1"/>
    <col min="2838" max="3068" width="9.140625" style="3"/>
    <col min="3069" max="3069" width="4" style="3" customWidth="1"/>
    <col min="3070" max="3070" width="59.140625" style="3" customWidth="1"/>
    <col min="3071" max="3073" width="11.7109375" style="3" customWidth="1"/>
    <col min="3074" max="3083" width="10.7109375" style="3" customWidth="1"/>
    <col min="3084" max="3093" width="8.85546875" style="3" customWidth="1"/>
    <col min="3094" max="3324" width="9.140625" style="3"/>
    <col min="3325" max="3325" width="4" style="3" customWidth="1"/>
    <col min="3326" max="3326" width="59.140625" style="3" customWidth="1"/>
    <col min="3327" max="3329" width="11.7109375" style="3" customWidth="1"/>
    <col min="3330" max="3339" width="10.7109375" style="3" customWidth="1"/>
    <col min="3340" max="3349" width="8.85546875" style="3" customWidth="1"/>
    <col min="3350" max="3580" width="9.140625" style="3"/>
    <col min="3581" max="3581" width="4" style="3" customWidth="1"/>
    <col min="3582" max="3582" width="59.140625" style="3" customWidth="1"/>
    <col min="3583" max="3585" width="11.7109375" style="3" customWidth="1"/>
    <col min="3586" max="3595" width="10.7109375" style="3" customWidth="1"/>
    <col min="3596" max="3605" width="8.85546875" style="3" customWidth="1"/>
    <col min="3606" max="3836" width="9.140625" style="3"/>
    <col min="3837" max="3837" width="4" style="3" customWidth="1"/>
    <col min="3838" max="3838" width="59.140625" style="3" customWidth="1"/>
    <col min="3839" max="3841" width="11.7109375" style="3" customWidth="1"/>
    <col min="3842" max="3851" width="10.7109375" style="3" customWidth="1"/>
    <col min="3852" max="3861" width="8.85546875" style="3" customWidth="1"/>
    <col min="3862" max="4092" width="9.140625" style="3"/>
    <col min="4093" max="4093" width="4" style="3" customWidth="1"/>
    <col min="4094" max="4094" width="59.140625" style="3" customWidth="1"/>
    <col min="4095" max="4097" width="11.7109375" style="3" customWidth="1"/>
    <col min="4098" max="4107" width="10.7109375" style="3" customWidth="1"/>
    <col min="4108" max="4117" width="8.85546875" style="3" customWidth="1"/>
    <col min="4118" max="4348" width="9.140625" style="3"/>
    <col min="4349" max="4349" width="4" style="3" customWidth="1"/>
    <col min="4350" max="4350" width="59.140625" style="3" customWidth="1"/>
    <col min="4351" max="4353" width="11.7109375" style="3" customWidth="1"/>
    <col min="4354" max="4363" width="10.7109375" style="3" customWidth="1"/>
    <col min="4364" max="4373" width="8.85546875" style="3" customWidth="1"/>
    <col min="4374" max="4604" width="9.140625" style="3"/>
    <col min="4605" max="4605" width="4" style="3" customWidth="1"/>
    <col min="4606" max="4606" width="59.140625" style="3" customWidth="1"/>
    <col min="4607" max="4609" width="11.7109375" style="3" customWidth="1"/>
    <col min="4610" max="4619" width="10.7109375" style="3" customWidth="1"/>
    <col min="4620" max="4629" width="8.85546875" style="3" customWidth="1"/>
    <col min="4630" max="4860" width="9.140625" style="3"/>
    <col min="4861" max="4861" width="4" style="3" customWidth="1"/>
    <col min="4862" max="4862" width="59.140625" style="3" customWidth="1"/>
    <col min="4863" max="4865" width="11.7109375" style="3" customWidth="1"/>
    <col min="4866" max="4875" width="10.7109375" style="3" customWidth="1"/>
    <col min="4876" max="4885" width="8.85546875" style="3" customWidth="1"/>
    <col min="4886" max="5116" width="9.140625" style="3"/>
    <col min="5117" max="5117" width="4" style="3" customWidth="1"/>
    <col min="5118" max="5118" width="59.140625" style="3" customWidth="1"/>
    <col min="5119" max="5121" width="11.7109375" style="3" customWidth="1"/>
    <col min="5122" max="5131" width="10.7109375" style="3" customWidth="1"/>
    <col min="5132" max="5141" width="8.85546875" style="3" customWidth="1"/>
    <col min="5142" max="5372" width="9.140625" style="3"/>
    <col min="5373" max="5373" width="4" style="3" customWidth="1"/>
    <col min="5374" max="5374" width="59.140625" style="3" customWidth="1"/>
    <col min="5375" max="5377" width="11.7109375" style="3" customWidth="1"/>
    <col min="5378" max="5387" width="10.7109375" style="3" customWidth="1"/>
    <col min="5388" max="5397" width="8.85546875" style="3" customWidth="1"/>
    <col min="5398" max="5628" width="9.140625" style="3"/>
    <col min="5629" max="5629" width="4" style="3" customWidth="1"/>
    <col min="5630" max="5630" width="59.140625" style="3" customWidth="1"/>
    <col min="5631" max="5633" width="11.7109375" style="3" customWidth="1"/>
    <col min="5634" max="5643" width="10.7109375" style="3" customWidth="1"/>
    <col min="5644" max="5653" width="8.85546875" style="3" customWidth="1"/>
    <col min="5654" max="5884" width="9.140625" style="3"/>
    <col min="5885" max="5885" width="4" style="3" customWidth="1"/>
    <col min="5886" max="5886" width="59.140625" style="3" customWidth="1"/>
    <col min="5887" max="5889" width="11.7109375" style="3" customWidth="1"/>
    <col min="5890" max="5899" width="10.7109375" style="3" customWidth="1"/>
    <col min="5900" max="5909" width="8.85546875" style="3" customWidth="1"/>
    <col min="5910" max="6140" width="9.140625" style="3"/>
    <col min="6141" max="6141" width="4" style="3" customWidth="1"/>
    <col min="6142" max="6142" width="59.140625" style="3" customWidth="1"/>
    <col min="6143" max="6145" width="11.7109375" style="3" customWidth="1"/>
    <col min="6146" max="6155" width="10.7109375" style="3" customWidth="1"/>
    <col min="6156" max="6165" width="8.85546875" style="3" customWidth="1"/>
    <col min="6166" max="6396" width="9.140625" style="3"/>
    <col min="6397" max="6397" width="4" style="3" customWidth="1"/>
    <col min="6398" max="6398" width="59.140625" style="3" customWidth="1"/>
    <col min="6399" max="6401" width="11.7109375" style="3" customWidth="1"/>
    <col min="6402" max="6411" width="10.7109375" style="3" customWidth="1"/>
    <col min="6412" max="6421" width="8.85546875" style="3" customWidth="1"/>
    <col min="6422" max="6652" width="9.140625" style="3"/>
    <col min="6653" max="6653" width="4" style="3" customWidth="1"/>
    <col min="6654" max="6654" width="59.140625" style="3" customWidth="1"/>
    <col min="6655" max="6657" width="11.7109375" style="3" customWidth="1"/>
    <col min="6658" max="6667" width="10.7109375" style="3" customWidth="1"/>
    <col min="6668" max="6677" width="8.85546875" style="3" customWidth="1"/>
    <col min="6678" max="6908" width="9.140625" style="3"/>
    <col min="6909" max="6909" width="4" style="3" customWidth="1"/>
    <col min="6910" max="6910" width="59.140625" style="3" customWidth="1"/>
    <col min="6911" max="6913" width="11.7109375" style="3" customWidth="1"/>
    <col min="6914" max="6923" width="10.7109375" style="3" customWidth="1"/>
    <col min="6924" max="6933" width="8.85546875" style="3" customWidth="1"/>
    <col min="6934" max="7164" width="9.140625" style="3"/>
    <col min="7165" max="7165" width="4" style="3" customWidth="1"/>
    <col min="7166" max="7166" width="59.140625" style="3" customWidth="1"/>
    <col min="7167" max="7169" width="11.7109375" style="3" customWidth="1"/>
    <col min="7170" max="7179" width="10.7109375" style="3" customWidth="1"/>
    <col min="7180" max="7189" width="8.85546875" style="3" customWidth="1"/>
    <col min="7190" max="7420" width="9.140625" style="3"/>
    <col min="7421" max="7421" width="4" style="3" customWidth="1"/>
    <col min="7422" max="7422" width="59.140625" style="3" customWidth="1"/>
    <col min="7423" max="7425" width="11.7109375" style="3" customWidth="1"/>
    <col min="7426" max="7435" width="10.7109375" style="3" customWidth="1"/>
    <col min="7436" max="7445" width="8.85546875" style="3" customWidth="1"/>
    <col min="7446" max="7676" width="9.140625" style="3"/>
    <col min="7677" max="7677" width="4" style="3" customWidth="1"/>
    <col min="7678" max="7678" width="59.140625" style="3" customWidth="1"/>
    <col min="7679" max="7681" width="11.7109375" style="3" customWidth="1"/>
    <col min="7682" max="7691" width="10.7109375" style="3" customWidth="1"/>
    <col min="7692" max="7701" width="8.85546875" style="3" customWidth="1"/>
    <col min="7702" max="7932" width="9.140625" style="3"/>
    <col min="7933" max="7933" width="4" style="3" customWidth="1"/>
    <col min="7934" max="7934" width="59.140625" style="3" customWidth="1"/>
    <col min="7935" max="7937" width="11.7109375" style="3" customWidth="1"/>
    <col min="7938" max="7947" width="10.7109375" style="3" customWidth="1"/>
    <col min="7948" max="7957" width="8.85546875" style="3" customWidth="1"/>
    <col min="7958" max="8188" width="9.140625" style="3"/>
    <col min="8189" max="8189" width="4" style="3" customWidth="1"/>
    <col min="8190" max="8190" width="59.140625" style="3" customWidth="1"/>
    <col min="8191" max="8193" width="11.7109375" style="3" customWidth="1"/>
    <col min="8194" max="8203" width="10.7109375" style="3" customWidth="1"/>
    <col min="8204" max="8213" width="8.85546875" style="3" customWidth="1"/>
    <col min="8214" max="8444" width="9.140625" style="3"/>
    <col min="8445" max="8445" width="4" style="3" customWidth="1"/>
    <col min="8446" max="8446" width="59.140625" style="3" customWidth="1"/>
    <col min="8447" max="8449" width="11.7109375" style="3" customWidth="1"/>
    <col min="8450" max="8459" width="10.7109375" style="3" customWidth="1"/>
    <col min="8460" max="8469" width="8.85546875" style="3" customWidth="1"/>
    <col min="8470" max="8700" width="9.140625" style="3"/>
    <col min="8701" max="8701" width="4" style="3" customWidth="1"/>
    <col min="8702" max="8702" width="59.140625" style="3" customWidth="1"/>
    <col min="8703" max="8705" width="11.7109375" style="3" customWidth="1"/>
    <col min="8706" max="8715" width="10.7109375" style="3" customWidth="1"/>
    <col min="8716" max="8725" width="8.85546875" style="3" customWidth="1"/>
    <col min="8726" max="8956" width="9.140625" style="3"/>
    <col min="8957" max="8957" width="4" style="3" customWidth="1"/>
    <col min="8958" max="8958" width="59.140625" style="3" customWidth="1"/>
    <col min="8959" max="8961" width="11.7109375" style="3" customWidth="1"/>
    <col min="8962" max="8971" width="10.7109375" style="3" customWidth="1"/>
    <col min="8972" max="8981" width="8.85546875" style="3" customWidth="1"/>
    <col min="8982" max="9212" width="9.140625" style="3"/>
    <col min="9213" max="9213" width="4" style="3" customWidth="1"/>
    <col min="9214" max="9214" width="59.140625" style="3" customWidth="1"/>
    <col min="9215" max="9217" width="11.7109375" style="3" customWidth="1"/>
    <col min="9218" max="9227" width="10.7109375" style="3" customWidth="1"/>
    <col min="9228" max="9237" width="8.85546875" style="3" customWidth="1"/>
    <col min="9238" max="9468" width="9.140625" style="3"/>
    <col min="9469" max="9469" width="4" style="3" customWidth="1"/>
    <col min="9470" max="9470" width="59.140625" style="3" customWidth="1"/>
    <col min="9471" max="9473" width="11.7109375" style="3" customWidth="1"/>
    <col min="9474" max="9483" width="10.7109375" style="3" customWidth="1"/>
    <col min="9484" max="9493" width="8.85546875" style="3" customWidth="1"/>
    <col min="9494" max="9724" width="9.140625" style="3"/>
    <col min="9725" max="9725" width="4" style="3" customWidth="1"/>
    <col min="9726" max="9726" width="59.140625" style="3" customWidth="1"/>
    <col min="9727" max="9729" width="11.7109375" style="3" customWidth="1"/>
    <col min="9730" max="9739" width="10.7109375" style="3" customWidth="1"/>
    <col min="9740" max="9749" width="8.85546875" style="3" customWidth="1"/>
    <col min="9750" max="9980" width="9.140625" style="3"/>
    <col min="9981" max="9981" width="4" style="3" customWidth="1"/>
    <col min="9982" max="9982" width="59.140625" style="3" customWidth="1"/>
    <col min="9983" max="9985" width="11.7109375" style="3" customWidth="1"/>
    <col min="9986" max="9995" width="10.7109375" style="3" customWidth="1"/>
    <col min="9996" max="10005" width="8.85546875" style="3" customWidth="1"/>
    <col min="10006" max="10236" width="9.140625" style="3"/>
    <col min="10237" max="10237" width="4" style="3" customWidth="1"/>
    <col min="10238" max="10238" width="59.140625" style="3" customWidth="1"/>
    <col min="10239" max="10241" width="11.7109375" style="3" customWidth="1"/>
    <col min="10242" max="10251" width="10.7109375" style="3" customWidth="1"/>
    <col min="10252" max="10261" width="8.85546875" style="3" customWidth="1"/>
    <col min="10262" max="10492" width="9.140625" style="3"/>
    <col min="10493" max="10493" width="4" style="3" customWidth="1"/>
    <col min="10494" max="10494" width="59.140625" style="3" customWidth="1"/>
    <col min="10495" max="10497" width="11.7109375" style="3" customWidth="1"/>
    <col min="10498" max="10507" width="10.7109375" style="3" customWidth="1"/>
    <col min="10508" max="10517" width="8.85546875" style="3" customWidth="1"/>
    <col min="10518" max="10748" width="9.140625" style="3"/>
    <col min="10749" max="10749" width="4" style="3" customWidth="1"/>
    <col min="10750" max="10750" width="59.140625" style="3" customWidth="1"/>
    <col min="10751" max="10753" width="11.7109375" style="3" customWidth="1"/>
    <col min="10754" max="10763" width="10.7109375" style="3" customWidth="1"/>
    <col min="10764" max="10773" width="8.85546875" style="3" customWidth="1"/>
    <col min="10774" max="11004" width="9.140625" style="3"/>
    <col min="11005" max="11005" width="4" style="3" customWidth="1"/>
    <col min="11006" max="11006" width="59.140625" style="3" customWidth="1"/>
    <col min="11007" max="11009" width="11.7109375" style="3" customWidth="1"/>
    <col min="11010" max="11019" width="10.7109375" style="3" customWidth="1"/>
    <col min="11020" max="11029" width="8.85546875" style="3" customWidth="1"/>
    <col min="11030" max="11260" width="9.140625" style="3"/>
    <col min="11261" max="11261" width="4" style="3" customWidth="1"/>
    <col min="11262" max="11262" width="59.140625" style="3" customWidth="1"/>
    <col min="11263" max="11265" width="11.7109375" style="3" customWidth="1"/>
    <col min="11266" max="11275" width="10.7109375" style="3" customWidth="1"/>
    <col min="11276" max="11285" width="8.85546875" style="3" customWidth="1"/>
    <col min="11286" max="11516" width="9.140625" style="3"/>
    <col min="11517" max="11517" width="4" style="3" customWidth="1"/>
    <col min="11518" max="11518" width="59.140625" style="3" customWidth="1"/>
    <col min="11519" max="11521" width="11.7109375" style="3" customWidth="1"/>
    <col min="11522" max="11531" width="10.7109375" style="3" customWidth="1"/>
    <col min="11532" max="11541" width="8.85546875" style="3" customWidth="1"/>
    <col min="11542" max="11772" width="9.140625" style="3"/>
    <col min="11773" max="11773" width="4" style="3" customWidth="1"/>
    <col min="11774" max="11774" width="59.140625" style="3" customWidth="1"/>
    <col min="11775" max="11777" width="11.7109375" style="3" customWidth="1"/>
    <col min="11778" max="11787" width="10.7109375" style="3" customWidth="1"/>
    <col min="11788" max="11797" width="8.85546875" style="3" customWidth="1"/>
    <col min="11798" max="12028" width="9.140625" style="3"/>
    <col min="12029" max="12029" width="4" style="3" customWidth="1"/>
    <col min="12030" max="12030" width="59.140625" style="3" customWidth="1"/>
    <col min="12031" max="12033" width="11.7109375" style="3" customWidth="1"/>
    <col min="12034" max="12043" width="10.7109375" style="3" customWidth="1"/>
    <col min="12044" max="12053" width="8.85546875" style="3" customWidth="1"/>
    <col min="12054" max="12284" width="9.140625" style="3"/>
    <col min="12285" max="12285" width="4" style="3" customWidth="1"/>
    <col min="12286" max="12286" width="59.140625" style="3" customWidth="1"/>
    <col min="12287" max="12289" width="11.7109375" style="3" customWidth="1"/>
    <col min="12290" max="12299" width="10.7109375" style="3" customWidth="1"/>
    <col min="12300" max="12309" width="8.85546875" style="3" customWidth="1"/>
    <col min="12310" max="12540" width="9.140625" style="3"/>
    <col min="12541" max="12541" width="4" style="3" customWidth="1"/>
    <col min="12542" max="12542" width="59.140625" style="3" customWidth="1"/>
    <col min="12543" max="12545" width="11.7109375" style="3" customWidth="1"/>
    <col min="12546" max="12555" width="10.7109375" style="3" customWidth="1"/>
    <col min="12556" max="12565" width="8.85546875" style="3" customWidth="1"/>
    <col min="12566" max="12796" width="9.140625" style="3"/>
    <col min="12797" max="12797" width="4" style="3" customWidth="1"/>
    <col min="12798" max="12798" width="59.140625" style="3" customWidth="1"/>
    <col min="12799" max="12801" width="11.7109375" style="3" customWidth="1"/>
    <col min="12802" max="12811" width="10.7109375" style="3" customWidth="1"/>
    <col min="12812" max="12821" width="8.85546875" style="3" customWidth="1"/>
    <col min="12822" max="13052" width="9.140625" style="3"/>
    <col min="13053" max="13053" width="4" style="3" customWidth="1"/>
    <col min="13054" max="13054" width="59.140625" style="3" customWidth="1"/>
    <col min="13055" max="13057" width="11.7109375" style="3" customWidth="1"/>
    <col min="13058" max="13067" width="10.7109375" style="3" customWidth="1"/>
    <col min="13068" max="13077" width="8.85546875" style="3" customWidth="1"/>
    <col min="13078" max="13308" width="9.140625" style="3"/>
    <col min="13309" max="13309" width="4" style="3" customWidth="1"/>
    <col min="13310" max="13310" width="59.140625" style="3" customWidth="1"/>
    <col min="13311" max="13313" width="11.7109375" style="3" customWidth="1"/>
    <col min="13314" max="13323" width="10.7109375" style="3" customWidth="1"/>
    <col min="13324" max="13333" width="8.85546875" style="3" customWidth="1"/>
    <col min="13334" max="13564" width="9.140625" style="3"/>
    <col min="13565" max="13565" width="4" style="3" customWidth="1"/>
    <col min="13566" max="13566" width="59.140625" style="3" customWidth="1"/>
    <col min="13567" max="13569" width="11.7109375" style="3" customWidth="1"/>
    <col min="13570" max="13579" width="10.7109375" style="3" customWidth="1"/>
    <col min="13580" max="13589" width="8.85546875" style="3" customWidth="1"/>
    <col min="13590" max="13820" width="9.140625" style="3"/>
    <col min="13821" max="13821" width="4" style="3" customWidth="1"/>
    <col min="13822" max="13822" width="59.140625" style="3" customWidth="1"/>
    <col min="13823" max="13825" width="11.7109375" style="3" customWidth="1"/>
    <col min="13826" max="13835" width="10.7109375" style="3" customWidth="1"/>
    <col min="13836" max="13845" width="8.85546875" style="3" customWidth="1"/>
    <col min="13846" max="14076" width="9.140625" style="3"/>
    <col min="14077" max="14077" width="4" style="3" customWidth="1"/>
    <col min="14078" max="14078" width="59.140625" style="3" customWidth="1"/>
    <col min="14079" max="14081" width="11.7109375" style="3" customWidth="1"/>
    <col min="14082" max="14091" width="10.7109375" style="3" customWidth="1"/>
    <col min="14092" max="14101" width="8.85546875" style="3" customWidth="1"/>
    <col min="14102" max="14332" width="9.140625" style="3"/>
    <col min="14333" max="14333" width="4" style="3" customWidth="1"/>
    <col min="14334" max="14334" width="59.140625" style="3" customWidth="1"/>
    <col min="14335" max="14337" width="11.7109375" style="3" customWidth="1"/>
    <col min="14338" max="14347" width="10.7109375" style="3" customWidth="1"/>
    <col min="14348" max="14357" width="8.85546875" style="3" customWidth="1"/>
    <col min="14358" max="14588" width="9.140625" style="3"/>
    <col min="14589" max="14589" width="4" style="3" customWidth="1"/>
    <col min="14590" max="14590" width="59.140625" style="3" customWidth="1"/>
    <col min="14591" max="14593" width="11.7109375" style="3" customWidth="1"/>
    <col min="14594" max="14603" width="10.7109375" style="3" customWidth="1"/>
    <col min="14604" max="14613" width="8.85546875" style="3" customWidth="1"/>
    <col min="14614" max="14844" width="9.140625" style="3"/>
    <col min="14845" max="14845" width="4" style="3" customWidth="1"/>
    <col min="14846" max="14846" width="59.140625" style="3" customWidth="1"/>
    <col min="14847" max="14849" width="11.7109375" style="3" customWidth="1"/>
    <col min="14850" max="14859" width="10.7109375" style="3" customWidth="1"/>
    <col min="14860" max="14869" width="8.85546875" style="3" customWidth="1"/>
    <col min="14870" max="15100" width="9.140625" style="3"/>
    <col min="15101" max="15101" width="4" style="3" customWidth="1"/>
    <col min="15102" max="15102" width="59.140625" style="3" customWidth="1"/>
    <col min="15103" max="15105" width="11.7109375" style="3" customWidth="1"/>
    <col min="15106" max="15115" width="10.7109375" style="3" customWidth="1"/>
    <col min="15116" max="15125" width="8.85546875" style="3" customWidth="1"/>
    <col min="15126" max="15356" width="9.140625" style="3"/>
    <col min="15357" max="15357" width="4" style="3" customWidth="1"/>
    <col min="15358" max="15358" width="59.140625" style="3" customWidth="1"/>
    <col min="15359" max="15361" width="11.7109375" style="3" customWidth="1"/>
    <col min="15362" max="15371" width="10.7109375" style="3" customWidth="1"/>
    <col min="15372" max="15381" width="8.85546875" style="3" customWidth="1"/>
    <col min="15382" max="15612" width="9.140625" style="3"/>
    <col min="15613" max="15613" width="4" style="3" customWidth="1"/>
    <col min="15614" max="15614" width="59.140625" style="3" customWidth="1"/>
    <col min="15615" max="15617" width="11.7109375" style="3" customWidth="1"/>
    <col min="15618" max="15627" width="10.7109375" style="3" customWidth="1"/>
    <col min="15628" max="15637" width="8.85546875" style="3" customWidth="1"/>
    <col min="15638" max="15868" width="9.140625" style="3"/>
    <col min="15869" max="15869" width="4" style="3" customWidth="1"/>
    <col min="15870" max="15870" width="59.140625" style="3" customWidth="1"/>
    <col min="15871" max="15873" width="11.7109375" style="3" customWidth="1"/>
    <col min="15874" max="15883" width="10.7109375" style="3" customWidth="1"/>
    <col min="15884" max="15893" width="8.85546875" style="3" customWidth="1"/>
    <col min="15894" max="16124" width="9.140625" style="3"/>
    <col min="16125" max="16125" width="4" style="3" customWidth="1"/>
    <col min="16126" max="16126" width="59.140625" style="3" customWidth="1"/>
    <col min="16127" max="16129" width="11.7109375" style="3" customWidth="1"/>
    <col min="16130" max="16139" width="10.7109375" style="3" customWidth="1"/>
    <col min="16140" max="16149" width="8.85546875" style="3" customWidth="1"/>
    <col min="16150" max="16384" width="9.140625" style="3"/>
  </cols>
  <sheetData>
    <row r="1" spans="1:18">
      <c r="A1" s="1" t="s">
        <v>0</v>
      </c>
    </row>
    <row r="2" spans="1:18">
      <c r="A2" s="1"/>
    </row>
    <row r="3" spans="1:18">
      <c r="A3" s="1"/>
    </row>
    <row r="4" spans="1:18">
      <c r="A4" s="1"/>
    </row>
    <row r="5" spans="1:18">
      <c r="A5" s="1"/>
    </row>
    <row r="6" spans="1:18">
      <c r="A6" s="1"/>
    </row>
    <row r="7" spans="1:18">
      <c r="A7" s="1"/>
    </row>
    <row r="8" spans="1:18">
      <c r="A8" s="1"/>
    </row>
    <row r="9" spans="1:18">
      <c r="A9" s="1"/>
    </row>
    <row r="10" spans="1:18">
      <c r="A10" s="1"/>
    </row>
    <row r="11" spans="1:18">
      <c r="A11" s="1"/>
    </row>
    <row r="12" spans="1:18">
      <c r="A12" s="1"/>
      <c r="R12" s="3" t="s">
        <v>106</v>
      </c>
    </row>
    <row r="13" spans="1:18">
      <c r="A13" s="1"/>
      <c r="R13" s="3" t="s">
        <v>102</v>
      </c>
    </row>
    <row r="14" spans="1:18">
      <c r="A14" s="1"/>
      <c r="R14" s="3" t="s">
        <v>108</v>
      </c>
    </row>
    <row r="15" spans="1:18">
      <c r="A15" s="1"/>
    </row>
    <row r="16" spans="1:18">
      <c r="A16" s="1"/>
    </row>
    <row r="17" spans="1:21" ht="23.25" customHeight="1">
      <c r="A17" s="5"/>
      <c r="B17" s="98" t="s">
        <v>107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4"/>
      <c r="S17" s="4"/>
      <c r="T17" s="4"/>
      <c r="U17" s="4"/>
    </row>
    <row r="18" spans="1:21" ht="19.5" thickBot="1">
      <c r="A18" s="5"/>
      <c r="B18" s="6"/>
      <c r="G18" s="7"/>
      <c r="H18" s="8"/>
      <c r="I18" s="8"/>
      <c r="J18" s="99"/>
      <c r="K18" s="99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>
      <c r="A19" s="102" t="s">
        <v>1</v>
      </c>
      <c r="B19" s="104"/>
      <c r="C19" s="106" t="s">
        <v>2</v>
      </c>
      <c r="D19" s="9">
        <v>2016</v>
      </c>
      <c r="E19" s="9">
        <v>2017</v>
      </c>
      <c r="F19" s="10">
        <v>2018</v>
      </c>
      <c r="G19" s="10">
        <v>2021</v>
      </c>
      <c r="H19" s="100">
        <v>2022</v>
      </c>
      <c r="I19" s="108"/>
      <c r="J19" s="100">
        <v>2023</v>
      </c>
      <c r="K19" s="101"/>
      <c r="L19" s="100">
        <v>2024</v>
      </c>
      <c r="M19" s="101"/>
      <c r="N19" s="100">
        <v>2025</v>
      </c>
      <c r="O19" s="101"/>
      <c r="P19" s="100">
        <v>2026</v>
      </c>
      <c r="Q19" s="101"/>
      <c r="R19" s="100">
        <v>2027</v>
      </c>
      <c r="S19" s="101"/>
      <c r="T19" s="100">
        <v>2028</v>
      </c>
      <c r="U19" s="101"/>
    </row>
    <row r="20" spans="1:21" ht="24.75" thickBot="1">
      <c r="A20" s="103"/>
      <c r="B20" s="105"/>
      <c r="C20" s="107"/>
      <c r="D20" s="11" t="s">
        <v>3</v>
      </c>
      <c r="E20" s="11" t="s">
        <v>3</v>
      </c>
      <c r="F20" s="11" t="s">
        <v>3</v>
      </c>
      <c r="G20" s="11" t="s">
        <v>3</v>
      </c>
      <c r="H20" s="11" t="s">
        <v>4</v>
      </c>
      <c r="I20" s="12" t="s">
        <v>6</v>
      </c>
      <c r="J20" s="11" t="s">
        <v>5</v>
      </c>
      <c r="K20" s="12" t="s">
        <v>6</v>
      </c>
      <c r="L20" s="11" t="s">
        <v>5</v>
      </c>
      <c r="M20" s="12" t="s">
        <v>6</v>
      </c>
      <c r="N20" s="11" t="s">
        <v>5</v>
      </c>
      <c r="O20" s="12" t="s">
        <v>6</v>
      </c>
      <c r="P20" s="11" t="s">
        <v>5</v>
      </c>
      <c r="Q20" s="12" t="s">
        <v>6</v>
      </c>
      <c r="R20" s="11" t="s">
        <v>5</v>
      </c>
      <c r="S20" s="12" t="s">
        <v>6</v>
      </c>
      <c r="T20" s="11" t="s">
        <v>5</v>
      </c>
      <c r="U20" s="12" t="s">
        <v>6</v>
      </c>
    </row>
    <row r="21" spans="1:21" ht="0.75" customHeight="1" thickBot="1">
      <c r="A21" s="13"/>
      <c r="B21" s="14"/>
      <c r="C21" s="15"/>
      <c r="D21" s="16"/>
      <c r="E21" s="16"/>
      <c r="F21" s="16"/>
      <c r="G21" s="16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</row>
    <row r="22" spans="1:21">
      <c r="A22" s="18">
        <v>1</v>
      </c>
      <c r="B22" s="19" t="s">
        <v>7</v>
      </c>
      <c r="C22" s="20" t="s">
        <v>8</v>
      </c>
      <c r="D22" s="21">
        <v>11835</v>
      </c>
      <c r="E22" s="21">
        <v>11835</v>
      </c>
      <c r="F22" s="21">
        <v>11676</v>
      </c>
      <c r="G22" s="21">
        <v>12930</v>
      </c>
      <c r="H22" s="21">
        <v>12930</v>
      </c>
      <c r="I22" s="22"/>
      <c r="J22" s="21">
        <f>H22+200+50</f>
        <v>13180</v>
      </c>
      <c r="K22" s="23"/>
      <c r="L22" s="21">
        <f>J22+200+50</f>
        <v>13430</v>
      </c>
      <c r="M22" s="23"/>
      <c r="N22" s="21">
        <f>L22+200+50</f>
        <v>13680</v>
      </c>
      <c r="O22" s="23"/>
      <c r="P22" s="21">
        <f>N22*1.004</f>
        <v>13734.72</v>
      </c>
      <c r="Q22" s="23"/>
      <c r="R22" s="21">
        <f>P22*1.004</f>
        <v>13789.658879999999</v>
      </c>
      <c r="S22" s="23"/>
      <c r="T22" s="21">
        <f>R22*1.004</f>
        <v>13844.817515519999</v>
      </c>
      <c r="U22" s="23"/>
    </row>
    <row r="23" spans="1:21" ht="24">
      <c r="A23" s="24">
        <v>2</v>
      </c>
      <c r="B23" s="25" t="s">
        <v>9</v>
      </c>
      <c r="C23" s="26" t="s">
        <v>8</v>
      </c>
      <c r="D23" s="56">
        <v>7856</v>
      </c>
      <c r="E23" s="56">
        <v>7856</v>
      </c>
      <c r="F23" s="56">
        <v>8137</v>
      </c>
      <c r="G23" s="70">
        <v>5848</v>
      </c>
      <c r="H23" s="70">
        <v>5848</v>
      </c>
      <c r="I23" s="71"/>
      <c r="J23" s="70">
        <v>5918</v>
      </c>
      <c r="K23" s="72"/>
      <c r="L23" s="70">
        <v>5978</v>
      </c>
      <c r="M23" s="72"/>
      <c r="N23" s="70">
        <v>6038</v>
      </c>
      <c r="O23" s="72"/>
      <c r="P23" s="70">
        <f>N23*1.004</f>
        <v>6062.152</v>
      </c>
      <c r="Q23" s="72"/>
      <c r="R23" s="70">
        <f>P23*1.004</f>
        <v>6086.4006079999999</v>
      </c>
      <c r="S23" s="72"/>
      <c r="T23" s="70">
        <f>R23*1.004</f>
        <v>6110.7462104320002</v>
      </c>
      <c r="U23" s="72"/>
    </row>
    <row r="24" spans="1:21">
      <c r="A24" s="24">
        <v>3</v>
      </c>
      <c r="B24" s="25" t="s">
        <v>10</v>
      </c>
      <c r="C24" s="26" t="s">
        <v>8</v>
      </c>
      <c r="D24" s="56">
        <v>5958</v>
      </c>
      <c r="E24" s="56">
        <f>'[1]3-1 (2)'!$D$6</f>
        <v>6090.9</v>
      </c>
      <c r="F24" s="56">
        <f>'[1]3-1 (2)'!$E$6</f>
        <v>6225.4000000000015</v>
      </c>
      <c r="G24" s="70">
        <v>6978</v>
      </c>
      <c r="H24" s="70">
        <v>6978</v>
      </c>
      <c r="I24" s="71"/>
      <c r="J24" s="70">
        <v>6988</v>
      </c>
      <c r="K24" s="72"/>
      <c r="L24" s="70">
        <v>6998</v>
      </c>
      <c r="M24" s="72"/>
      <c r="N24" s="70">
        <v>7008</v>
      </c>
      <c r="O24" s="72"/>
      <c r="P24" s="70">
        <f>N24*1.004</f>
        <v>7036.0320000000002</v>
      </c>
      <c r="Q24" s="72"/>
      <c r="R24" s="70">
        <f>P24*1.004</f>
        <v>7064.1761280000001</v>
      </c>
      <c r="S24" s="72"/>
      <c r="T24" s="70">
        <f>R24*1.004</f>
        <v>7092.4328325120005</v>
      </c>
      <c r="U24" s="72"/>
    </row>
    <row r="25" spans="1:21" ht="24">
      <c r="A25" s="24">
        <v>4</v>
      </c>
      <c r="B25" s="25" t="s">
        <v>11</v>
      </c>
      <c r="C25" s="26" t="s">
        <v>12</v>
      </c>
      <c r="D25" s="57">
        <f t="shared" ref="D25" si="0">D24*100/D22</f>
        <v>50.342205323193916</v>
      </c>
      <c r="E25" s="57">
        <f t="shared" ref="E25:J25" si="1">E24*100/E22</f>
        <v>51.465145754119135</v>
      </c>
      <c r="F25" s="57">
        <f t="shared" si="1"/>
        <v>53.31791709489552</v>
      </c>
      <c r="G25" s="73">
        <f t="shared" si="1"/>
        <v>53.967517401392108</v>
      </c>
      <c r="H25" s="73">
        <f t="shared" si="1"/>
        <v>53.967517401392108</v>
      </c>
      <c r="I25" s="71"/>
      <c r="J25" s="73">
        <f t="shared" si="1"/>
        <v>53.019726858877085</v>
      </c>
      <c r="K25" s="72"/>
      <c r="L25" s="73">
        <f t="shared" ref="L25" si="2">L24*100/L22</f>
        <v>52.107222635889798</v>
      </c>
      <c r="M25" s="72"/>
      <c r="N25" s="73">
        <f t="shared" ref="N25" si="3">N24*100/N22</f>
        <v>51.228070175438596</v>
      </c>
      <c r="O25" s="72"/>
      <c r="P25" s="73">
        <f t="shared" ref="P25:R25" si="4">P24*100/P22</f>
        <v>51.228070175438603</v>
      </c>
      <c r="Q25" s="72"/>
      <c r="R25" s="73">
        <f t="shared" si="4"/>
        <v>51.228070175438603</v>
      </c>
      <c r="S25" s="72"/>
      <c r="T25" s="73">
        <f t="shared" ref="T25" si="5">T24*100/T22</f>
        <v>51.22807017543861</v>
      </c>
      <c r="U25" s="72"/>
    </row>
    <row r="26" spans="1:21">
      <c r="A26" s="24">
        <v>5</v>
      </c>
      <c r="B26" s="25" t="s">
        <v>13</v>
      </c>
      <c r="C26" s="26" t="s">
        <v>8</v>
      </c>
      <c r="D26" s="56">
        <v>5910</v>
      </c>
      <c r="E26" s="56">
        <f>E24-'[1]3-1 (2)'!$D$135</f>
        <v>6000.7</v>
      </c>
      <c r="F26" s="56">
        <f>F24-'[1]3-1 (2)'!$E$135</f>
        <v>6135.8000000000011</v>
      </c>
      <c r="G26" s="70">
        <v>6978</v>
      </c>
      <c r="H26" s="70">
        <v>6978</v>
      </c>
      <c r="I26" s="71"/>
      <c r="J26" s="70">
        <v>5759.9</v>
      </c>
      <c r="K26" s="72"/>
      <c r="L26" s="70">
        <v>5918</v>
      </c>
      <c r="M26" s="72"/>
      <c r="N26" s="70">
        <v>5978</v>
      </c>
      <c r="O26" s="72"/>
      <c r="P26" s="70">
        <f>N26*1.004</f>
        <v>6001.9120000000003</v>
      </c>
      <c r="Q26" s="72"/>
      <c r="R26" s="70">
        <f>P26*1.004</f>
        <v>6025.9196480000001</v>
      </c>
      <c r="S26" s="72"/>
      <c r="T26" s="70">
        <f>R26*1.004</f>
        <v>6050.0233265919996</v>
      </c>
      <c r="U26" s="72"/>
    </row>
    <row r="27" spans="1:21" ht="24">
      <c r="A27" s="24">
        <v>6</v>
      </c>
      <c r="B27" s="25" t="s">
        <v>14</v>
      </c>
      <c r="C27" s="26" t="s">
        <v>8</v>
      </c>
      <c r="D27" s="56">
        <v>98</v>
      </c>
      <c r="E27" s="56">
        <v>550</v>
      </c>
      <c r="F27" s="56">
        <v>550</v>
      </c>
      <c r="G27" s="70">
        <v>560</v>
      </c>
      <c r="H27" s="70">
        <v>540</v>
      </c>
      <c r="I27" s="71"/>
      <c r="J27" s="70">
        <v>540</v>
      </c>
      <c r="K27" s="72"/>
      <c r="L27" s="70">
        <v>520</v>
      </c>
      <c r="M27" s="72"/>
      <c r="N27" s="70">
        <v>500</v>
      </c>
      <c r="O27" s="72"/>
      <c r="P27" s="70">
        <v>490</v>
      </c>
      <c r="Q27" s="72"/>
      <c r="R27" s="70">
        <v>480</v>
      </c>
      <c r="S27" s="72"/>
      <c r="T27" s="70">
        <v>470</v>
      </c>
      <c r="U27" s="72"/>
    </row>
    <row r="28" spans="1:21">
      <c r="A28" s="24"/>
      <c r="B28" s="25" t="s">
        <v>15</v>
      </c>
      <c r="C28" s="26" t="s">
        <v>8</v>
      </c>
      <c r="D28" s="56">
        <v>98</v>
      </c>
      <c r="E28" s="56">
        <v>230</v>
      </c>
      <c r="F28" s="56">
        <v>230</v>
      </c>
      <c r="G28" s="70">
        <v>225</v>
      </c>
      <c r="H28" s="70">
        <v>225</v>
      </c>
      <c r="I28" s="71"/>
      <c r="J28" s="70">
        <v>225</v>
      </c>
      <c r="K28" s="71"/>
      <c r="L28" s="70">
        <v>205</v>
      </c>
      <c r="M28" s="71"/>
      <c r="N28" s="70">
        <v>195</v>
      </c>
      <c r="O28" s="71"/>
      <c r="P28" s="70">
        <v>185</v>
      </c>
      <c r="Q28" s="71"/>
      <c r="R28" s="70">
        <v>175</v>
      </c>
      <c r="S28" s="71"/>
      <c r="T28" s="70">
        <v>165</v>
      </c>
      <c r="U28" s="71"/>
    </row>
    <row r="29" spans="1:21">
      <c r="A29" s="24"/>
      <c r="B29" s="25" t="s">
        <v>16</v>
      </c>
      <c r="C29" s="26" t="s">
        <v>8</v>
      </c>
      <c r="D29" s="56">
        <v>8161</v>
      </c>
      <c r="E29" s="56">
        <f>E24+E28</f>
        <v>6320.9</v>
      </c>
      <c r="F29" s="56">
        <f>F24+F28</f>
        <v>6455.4000000000015</v>
      </c>
      <c r="G29" s="70">
        <v>8342</v>
      </c>
      <c r="H29" s="70">
        <v>8342</v>
      </c>
      <c r="I29" s="71"/>
      <c r="J29" s="70">
        <v>8258</v>
      </c>
      <c r="K29" s="72"/>
      <c r="L29" s="70">
        <v>8272</v>
      </c>
      <c r="M29" s="72"/>
      <c r="N29" s="70">
        <v>8354</v>
      </c>
      <c r="O29" s="72"/>
      <c r="P29" s="70">
        <f>N29*1.004</f>
        <v>8387.4159999999993</v>
      </c>
      <c r="Q29" s="72"/>
      <c r="R29" s="70">
        <f>P29*1.004</f>
        <v>8420.9656639999994</v>
      </c>
      <c r="S29" s="72"/>
      <c r="T29" s="70">
        <f>R29*1.004</f>
        <v>8454.6495266559996</v>
      </c>
      <c r="U29" s="72"/>
    </row>
    <row r="30" spans="1:21" ht="24">
      <c r="A30" s="24">
        <v>7</v>
      </c>
      <c r="B30" s="25" t="s">
        <v>17</v>
      </c>
      <c r="C30" s="26" t="s">
        <v>12</v>
      </c>
      <c r="D30" s="57">
        <f>D28/D29*100</f>
        <v>1.2008332312216641</v>
      </c>
      <c r="E30" s="57">
        <f>E28/E29*100</f>
        <v>3.6387223338448642</v>
      </c>
      <c r="F30" s="57">
        <f>F28/F29*100</f>
        <v>3.5629085726678431</v>
      </c>
      <c r="G30" s="73">
        <f>G28/G29*100</f>
        <v>2.6971949172860223</v>
      </c>
      <c r="H30" s="73">
        <f>H28/H29*100</f>
        <v>2.6971949172860223</v>
      </c>
      <c r="I30" s="71"/>
      <c r="J30" s="73">
        <f>J28/J29*100</f>
        <v>2.7246306611770401</v>
      </c>
      <c r="K30" s="72"/>
      <c r="L30" s="73">
        <f>L28/L29*100</f>
        <v>2.4782398452611218</v>
      </c>
      <c r="M30" s="72"/>
      <c r="N30" s="73">
        <f>N28/N29*100</f>
        <v>2.3342111563322958</v>
      </c>
      <c r="O30" s="72"/>
      <c r="P30" s="73">
        <f>P28/P29*100</f>
        <v>2.2056852789941508</v>
      </c>
      <c r="Q30" s="72"/>
      <c r="R30" s="73">
        <f>R28/R29*100</f>
        <v>2.0781464618497703</v>
      </c>
      <c r="S30" s="72"/>
      <c r="T30" s="73">
        <f>T28/T29*100</f>
        <v>1.9515888799386003</v>
      </c>
      <c r="U30" s="72"/>
    </row>
    <row r="31" spans="1:21">
      <c r="A31" s="24"/>
      <c r="B31" s="25" t="s">
        <v>18</v>
      </c>
      <c r="C31" s="26" t="s">
        <v>8</v>
      </c>
      <c r="D31" s="57">
        <v>115</v>
      </c>
      <c r="E31" s="57">
        <v>87</v>
      </c>
      <c r="F31" s="57">
        <v>95</v>
      </c>
      <c r="G31" s="73">
        <v>98</v>
      </c>
      <c r="H31" s="73">
        <v>40</v>
      </c>
      <c r="I31" s="71"/>
      <c r="J31" s="73">
        <v>40</v>
      </c>
      <c r="K31" s="72"/>
      <c r="L31" s="73">
        <v>50</v>
      </c>
      <c r="M31" s="72"/>
      <c r="N31" s="73">
        <v>50</v>
      </c>
      <c r="O31" s="72"/>
      <c r="P31" s="73">
        <v>50</v>
      </c>
      <c r="Q31" s="72"/>
      <c r="R31" s="73">
        <v>50</v>
      </c>
      <c r="S31" s="72"/>
      <c r="T31" s="73">
        <v>50</v>
      </c>
      <c r="U31" s="72"/>
    </row>
    <row r="32" spans="1:21" ht="24">
      <c r="A32" s="24">
        <v>8</v>
      </c>
      <c r="B32" s="25" t="s">
        <v>19</v>
      </c>
      <c r="C32" s="26" t="s">
        <v>12</v>
      </c>
      <c r="D32" s="57">
        <f t="shared" ref="D32" si="6">D31/D29*100</f>
        <v>1.4091410366376669</v>
      </c>
      <c r="E32" s="57">
        <f t="shared" ref="E32:J32" si="7">E31/E29*100</f>
        <v>1.3763862741065356</v>
      </c>
      <c r="F32" s="57">
        <f t="shared" si="7"/>
        <v>1.4716361495801962</v>
      </c>
      <c r="G32" s="73">
        <f>G31/G29*100</f>
        <v>1.1747782306401342</v>
      </c>
      <c r="H32" s="73">
        <f t="shared" si="7"/>
        <v>0.47950131862862622</v>
      </c>
      <c r="I32" s="71"/>
      <c r="J32" s="73">
        <f t="shared" si="7"/>
        <v>0.48437878420925162</v>
      </c>
      <c r="K32" s="72"/>
      <c r="L32" s="73">
        <f t="shared" ref="L32" si="8">L31/L29*100</f>
        <v>0.60444874274661509</v>
      </c>
      <c r="M32" s="72"/>
      <c r="N32" s="73">
        <f t="shared" ref="N32" si="9">N31/N29*100</f>
        <v>0.59851568111084519</v>
      </c>
      <c r="O32" s="72"/>
      <c r="P32" s="73">
        <f t="shared" ref="P32:R32" si="10">P31/P29*100</f>
        <v>0.59613115648490556</v>
      </c>
      <c r="Q32" s="72"/>
      <c r="R32" s="73">
        <f t="shared" si="10"/>
        <v>0.59375613195707722</v>
      </c>
      <c r="S32" s="72"/>
      <c r="T32" s="73">
        <f t="shared" ref="T32" si="11">T31/T29*100</f>
        <v>0.59139056967836379</v>
      </c>
      <c r="U32" s="72"/>
    </row>
    <row r="33" spans="1:21" ht="24.75" thickBot="1">
      <c r="A33" s="29">
        <v>9</v>
      </c>
      <c r="B33" s="30" t="s">
        <v>20</v>
      </c>
      <c r="C33" s="31" t="s">
        <v>21</v>
      </c>
      <c r="D33" s="58">
        <v>103400</v>
      </c>
      <c r="E33" s="62">
        <f>'[1]6 (2)'!$D$6</f>
        <v>112602.01249646318</v>
      </c>
      <c r="F33" s="62">
        <f>'[1]6 (2)'!$E$6</f>
        <v>116229.5536003235</v>
      </c>
      <c r="G33" s="74">
        <v>138744.98000000001</v>
      </c>
      <c r="H33" s="74">
        <v>155237.96</v>
      </c>
      <c r="I33" s="74">
        <v>125791</v>
      </c>
      <c r="J33" s="74">
        <v>169267.31</v>
      </c>
      <c r="K33" s="74">
        <v>166432.32000000001</v>
      </c>
      <c r="L33" s="74">
        <v>177728.62</v>
      </c>
      <c r="M33" s="74">
        <v>173099.76</v>
      </c>
      <c r="N33" s="74">
        <v>186219.01</v>
      </c>
      <c r="O33" s="74">
        <v>179654.15</v>
      </c>
      <c r="P33" s="74">
        <f t="shared" ref="P33:U33" si="12">N33*1.004</f>
        <v>186963.88604000001</v>
      </c>
      <c r="Q33" s="74">
        <f t="shared" si="12"/>
        <v>180372.7666</v>
      </c>
      <c r="R33" s="74">
        <f t="shared" si="12"/>
        <v>187711.74158416002</v>
      </c>
      <c r="S33" s="74">
        <f t="shared" si="12"/>
        <v>181094.25766639999</v>
      </c>
      <c r="T33" s="74">
        <f t="shared" si="12"/>
        <v>188462.58855049664</v>
      </c>
      <c r="U33" s="74">
        <f t="shared" si="12"/>
        <v>181818.6346970656</v>
      </c>
    </row>
    <row r="34" spans="1:21" ht="13.5" thickBot="1">
      <c r="A34" s="32">
        <v>10</v>
      </c>
      <c r="B34" s="33" t="s">
        <v>22</v>
      </c>
      <c r="C34" s="34"/>
      <c r="D34" s="35"/>
      <c r="E34" s="35"/>
      <c r="F34" s="35"/>
      <c r="G34" s="93"/>
      <c r="H34" s="93"/>
      <c r="I34" s="93"/>
      <c r="J34" s="93"/>
      <c r="K34" s="94"/>
      <c r="L34" s="93"/>
      <c r="M34" s="94"/>
      <c r="N34" s="93"/>
      <c r="O34" s="94"/>
      <c r="P34" s="93"/>
      <c r="Q34" s="94"/>
      <c r="R34" s="93"/>
      <c r="S34" s="94"/>
      <c r="T34" s="93"/>
      <c r="U34" s="94"/>
    </row>
    <row r="35" spans="1:21" ht="0.75" customHeight="1">
      <c r="A35" s="24"/>
      <c r="B35" s="36" t="s">
        <v>23</v>
      </c>
      <c r="C35" s="37" t="s">
        <v>24</v>
      </c>
      <c r="D35" s="38"/>
      <c r="E35" s="38"/>
      <c r="F35" s="38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hidden="1">
      <c r="A36" s="24"/>
      <c r="B36" s="36" t="s">
        <v>25</v>
      </c>
      <c r="C36" s="37" t="s">
        <v>24</v>
      </c>
      <c r="D36" s="38"/>
      <c r="E36" s="38"/>
      <c r="F36" s="38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1" hidden="1">
      <c r="A37" s="24"/>
      <c r="B37" s="36" t="s">
        <v>26</v>
      </c>
      <c r="C37" s="37" t="s">
        <v>27</v>
      </c>
      <c r="D37" s="38"/>
      <c r="E37" s="38"/>
      <c r="F37" s="38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1" hidden="1">
      <c r="A38" s="24"/>
      <c r="B38" s="36" t="s">
        <v>28</v>
      </c>
      <c r="C38" s="37" t="s">
        <v>27</v>
      </c>
      <c r="D38" s="38"/>
      <c r="E38" s="38"/>
      <c r="F38" s="38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1:21" ht="24" hidden="1">
      <c r="A39" s="24"/>
      <c r="B39" s="36" t="s">
        <v>29</v>
      </c>
      <c r="C39" s="37" t="s">
        <v>30</v>
      </c>
      <c r="D39" s="38"/>
      <c r="E39" s="38"/>
      <c r="F39" s="38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</row>
    <row r="40" spans="1:21" ht="16.5" customHeight="1">
      <c r="A40" s="24"/>
      <c r="B40" s="59" t="s">
        <v>31</v>
      </c>
      <c r="C40" s="60" t="s">
        <v>74</v>
      </c>
      <c r="D40" s="61">
        <v>286809</v>
      </c>
      <c r="E40" s="61"/>
      <c r="F40" s="63">
        <v>510.49</v>
      </c>
      <c r="G40" s="96">
        <v>228.16</v>
      </c>
      <c r="H40" s="96">
        <v>228.16</v>
      </c>
      <c r="I40" s="96"/>
      <c r="J40" s="96">
        <v>231.88</v>
      </c>
      <c r="K40" s="96">
        <v>231.88</v>
      </c>
      <c r="L40" s="96">
        <v>233.12</v>
      </c>
      <c r="M40" s="96">
        <v>233.1</v>
      </c>
      <c r="N40" s="96">
        <v>234.29</v>
      </c>
      <c r="O40" s="96">
        <v>234.29</v>
      </c>
      <c r="P40" s="97">
        <f t="shared" ref="P40" si="13">N40*1.004</f>
        <v>235.22716</v>
      </c>
      <c r="Q40" s="97">
        <f t="shared" ref="Q40" si="14">O40*1.004</f>
        <v>235.22716</v>
      </c>
      <c r="R40" s="97">
        <f t="shared" ref="R40" si="15">P40*1.004</f>
        <v>236.16806864</v>
      </c>
      <c r="S40" s="97">
        <f t="shared" ref="S40" si="16">Q40*1.004</f>
        <v>236.16806864</v>
      </c>
      <c r="T40" s="97">
        <f t="shared" ref="T40" si="17">R40*1.004</f>
        <v>237.11274091455999</v>
      </c>
      <c r="U40" s="97">
        <f t="shared" ref="U40" si="18">S40*1.004</f>
        <v>237.11274091455999</v>
      </c>
    </row>
    <row r="41" spans="1:21" hidden="1">
      <c r="A41" s="24"/>
      <c r="B41" s="36" t="str">
        <f>[2]Мирнинский!B26</f>
        <v>Алмазы природные несортированные</v>
      </c>
      <c r="C41" s="37" t="str">
        <f>[2]Мирнинский!C26</f>
        <v>т.карат</v>
      </c>
      <c r="D41" s="55">
        <v>4297.3</v>
      </c>
      <c r="E41" s="55">
        <v>4297.3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0.75" hidden="1" customHeight="1">
      <c r="A42" s="24"/>
      <c r="B42" s="36" t="s">
        <v>32</v>
      </c>
      <c r="C42" s="37" t="s">
        <v>33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t="24" hidden="1">
      <c r="A43" s="24"/>
      <c r="B43" s="36" t="s">
        <v>34</v>
      </c>
      <c r="C43" s="37" t="s">
        <v>33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idden="1">
      <c r="A44" s="24"/>
      <c r="B44" s="36" t="s">
        <v>35</v>
      </c>
      <c r="C44" s="37" t="s">
        <v>36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ht="24" hidden="1">
      <c r="A45" s="24"/>
      <c r="B45" s="36" t="s">
        <v>37</v>
      </c>
      <c r="C45" s="37" t="s">
        <v>38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24" hidden="1">
      <c r="A46" s="24"/>
      <c r="B46" s="36" t="s">
        <v>37</v>
      </c>
      <c r="C46" s="37" t="s">
        <v>39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idden="1">
      <c r="A47" s="24"/>
      <c r="B47" s="36" t="s">
        <v>40</v>
      </c>
      <c r="C47" s="37" t="s">
        <v>41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3" hidden="1" customHeight="1">
      <c r="A48" s="24"/>
      <c r="B48" s="36" t="s">
        <v>42</v>
      </c>
      <c r="C48" s="37" t="s">
        <v>41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idden="1">
      <c r="A49" s="24"/>
      <c r="B49" s="36" t="s">
        <v>43</v>
      </c>
      <c r="C49" s="37" t="s">
        <v>41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idden="1">
      <c r="A50" s="24"/>
      <c r="B50" s="36" t="s">
        <v>44</v>
      </c>
      <c r="C50" s="37" t="s">
        <v>45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idden="1">
      <c r="A51" s="24"/>
      <c r="B51" s="36" t="s">
        <v>46</v>
      </c>
      <c r="C51" s="37" t="s">
        <v>47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hidden="1">
      <c r="A52" s="24"/>
      <c r="B52" s="36" t="s">
        <v>48</v>
      </c>
      <c r="C52" s="37" t="s">
        <v>47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idden="1">
      <c r="A53" s="24"/>
      <c r="B53" s="36" t="s">
        <v>49</v>
      </c>
      <c r="C53" s="37" t="s">
        <v>47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idden="1">
      <c r="A54" s="24"/>
      <c r="B54" s="36" t="s">
        <v>50</v>
      </c>
      <c r="C54" s="37" t="s">
        <v>47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24" hidden="1">
      <c r="A55" s="24"/>
      <c r="B55" s="36" t="s">
        <v>51</v>
      </c>
      <c r="C55" s="37" t="s">
        <v>52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ht="24" hidden="1">
      <c r="A56" s="24"/>
      <c r="B56" s="36" t="s">
        <v>53</v>
      </c>
      <c r="C56" s="37" t="s">
        <v>52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hidden="1">
      <c r="A57" s="24"/>
      <c r="B57" s="36" t="s">
        <v>54</v>
      </c>
      <c r="C57" s="37" t="s">
        <v>47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hidden="1">
      <c r="A58" s="24"/>
      <c r="B58" s="36" t="s">
        <v>55</v>
      </c>
      <c r="C58" s="37" t="s">
        <v>47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hidden="1">
      <c r="A59" s="24"/>
      <c r="B59" s="36" t="s">
        <v>56</v>
      </c>
      <c r="C59" s="37" t="s">
        <v>57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ht="24" hidden="1">
      <c r="A60" s="24"/>
      <c r="B60" s="36" t="s">
        <v>58</v>
      </c>
      <c r="C60" s="37" t="s">
        <v>59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hidden="1">
      <c r="A61" s="24"/>
      <c r="B61" s="41" t="s">
        <v>60</v>
      </c>
      <c r="C61" s="42" t="s">
        <v>27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hidden="1">
      <c r="A62" s="24"/>
      <c r="B62" s="41" t="s">
        <v>61</v>
      </c>
      <c r="C62" s="42" t="s">
        <v>27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hidden="1">
      <c r="A63" s="24"/>
      <c r="B63" s="41" t="s">
        <v>62</v>
      </c>
      <c r="C63" s="42" t="s">
        <v>27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ht="21" hidden="1" customHeight="1">
      <c r="A64" s="24"/>
      <c r="B64" s="41" t="s">
        <v>63</v>
      </c>
      <c r="C64" s="42" t="s">
        <v>27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>
      <c r="A65" s="24"/>
      <c r="B65" s="41" t="s">
        <v>64</v>
      </c>
      <c r="C65" s="42" t="s">
        <v>27</v>
      </c>
      <c r="D65" s="39">
        <v>16</v>
      </c>
      <c r="E65" s="39">
        <v>10</v>
      </c>
      <c r="F65" s="39">
        <v>12</v>
      </c>
      <c r="G65" s="75">
        <v>3.5</v>
      </c>
      <c r="H65" s="75">
        <v>3.6</v>
      </c>
      <c r="I65" s="75"/>
      <c r="J65" s="75">
        <f>H65*1.004</f>
        <v>3.6144000000000003</v>
      </c>
      <c r="K65" s="75"/>
      <c r="L65" s="75">
        <f>J65*1.004</f>
        <v>3.6288576000000003</v>
      </c>
      <c r="M65" s="75"/>
      <c r="N65" s="75">
        <f>L65*1.004</f>
        <v>3.6433730304000003</v>
      </c>
      <c r="O65" s="75"/>
      <c r="P65" s="75">
        <f>N65*1.004</f>
        <v>3.6579465225216001</v>
      </c>
      <c r="Q65" s="75"/>
      <c r="R65" s="75">
        <f>P65*1.004</f>
        <v>3.6725783086116865</v>
      </c>
      <c r="S65" s="75"/>
      <c r="T65" s="75">
        <f>R65*1.004</f>
        <v>3.6872686218461332</v>
      </c>
      <c r="U65" s="75"/>
    </row>
    <row r="66" spans="1:21" hidden="1">
      <c r="A66" s="24"/>
      <c r="B66" s="41" t="s">
        <v>65</v>
      </c>
      <c r="C66" s="42" t="s">
        <v>27</v>
      </c>
      <c r="D66" s="40"/>
      <c r="E66" s="40"/>
      <c r="F66" s="40"/>
      <c r="G66" s="75" t="e">
        <f>F66*#REF!</f>
        <v>#REF!</v>
      </c>
      <c r="H66" s="75" t="e">
        <f>G66*I67</f>
        <v>#REF!</v>
      </c>
      <c r="I66" s="86"/>
      <c r="J66" s="75" t="e">
        <f>H66*K67</f>
        <v>#REF!</v>
      </c>
      <c r="K66" s="86"/>
      <c r="L66" s="75" t="e">
        <f t="shared" ref="L66:L68" si="19">J66*M67</f>
        <v>#REF!</v>
      </c>
      <c r="M66" s="86"/>
      <c r="N66" s="75" t="e">
        <f t="shared" ref="N66:N71" si="20">L66*M67</f>
        <v>#REF!</v>
      </c>
      <c r="O66" s="86"/>
      <c r="P66" s="75" t="e">
        <f t="shared" ref="P66:P68" si="21">N66*O67</f>
        <v>#REF!</v>
      </c>
      <c r="Q66" s="86"/>
      <c r="R66" s="75" t="e">
        <f t="shared" ref="R66:R68" si="22">P66*Q67</f>
        <v>#REF!</v>
      </c>
      <c r="S66" s="86"/>
      <c r="T66" s="75" t="e">
        <f t="shared" ref="T66:T68" si="23">R66*S67</f>
        <v>#REF!</v>
      </c>
      <c r="U66" s="86"/>
    </row>
    <row r="67" spans="1:21" ht="24" hidden="1">
      <c r="A67" s="24"/>
      <c r="B67" s="41" t="s">
        <v>66</v>
      </c>
      <c r="C67" s="42" t="s">
        <v>27</v>
      </c>
      <c r="D67" s="40"/>
      <c r="E67" s="40"/>
      <c r="F67" s="40"/>
      <c r="G67" s="75" t="e">
        <f>F67*#REF!</f>
        <v>#REF!</v>
      </c>
      <c r="H67" s="75" t="e">
        <f>G67*I68</f>
        <v>#REF!</v>
      </c>
      <c r="I67" s="86"/>
      <c r="J67" s="75" t="e">
        <f>H67*K68</f>
        <v>#REF!</v>
      </c>
      <c r="K67" s="86"/>
      <c r="L67" s="75" t="e">
        <f t="shared" si="19"/>
        <v>#REF!</v>
      </c>
      <c r="M67" s="86"/>
      <c r="N67" s="75" t="e">
        <f t="shared" si="20"/>
        <v>#REF!</v>
      </c>
      <c r="O67" s="86"/>
      <c r="P67" s="75" t="e">
        <f t="shared" si="21"/>
        <v>#REF!</v>
      </c>
      <c r="Q67" s="86"/>
      <c r="R67" s="75" t="e">
        <f t="shared" si="22"/>
        <v>#REF!</v>
      </c>
      <c r="S67" s="86"/>
      <c r="T67" s="75" t="e">
        <f t="shared" si="23"/>
        <v>#REF!</v>
      </c>
      <c r="U67" s="86"/>
    </row>
    <row r="68" spans="1:21" hidden="1">
      <c r="A68" s="24"/>
      <c r="B68" s="41" t="s">
        <v>67</v>
      </c>
      <c r="C68" s="42" t="s">
        <v>27</v>
      </c>
      <c r="D68" s="40"/>
      <c r="E68" s="40"/>
      <c r="F68" s="40"/>
      <c r="G68" s="75" t="e">
        <f>F68*#REF!</f>
        <v>#REF!</v>
      </c>
      <c r="H68" s="75" t="e">
        <f>G68*I69</f>
        <v>#REF!</v>
      </c>
      <c r="I68" s="86"/>
      <c r="J68" s="75" t="e">
        <f>H68*K69</f>
        <v>#REF!</v>
      </c>
      <c r="K68" s="86"/>
      <c r="L68" s="75" t="e">
        <f t="shared" si="19"/>
        <v>#REF!</v>
      </c>
      <c r="M68" s="86"/>
      <c r="N68" s="75" t="e">
        <f t="shared" si="20"/>
        <v>#REF!</v>
      </c>
      <c r="O68" s="86"/>
      <c r="P68" s="75" t="e">
        <f t="shared" si="21"/>
        <v>#REF!</v>
      </c>
      <c r="Q68" s="86"/>
      <c r="R68" s="75" t="e">
        <f t="shared" si="22"/>
        <v>#REF!</v>
      </c>
      <c r="S68" s="86"/>
      <c r="T68" s="75" t="e">
        <f t="shared" si="23"/>
        <v>#REF!</v>
      </c>
      <c r="U68" s="86"/>
    </row>
    <row r="69" spans="1:21" ht="18" customHeight="1">
      <c r="A69" s="24"/>
      <c r="B69" s="41" t="s">
        <v>68</v>
      </c>
      <c r="C69" s="42" t="s">
        <v>27</v>
      </c>
      <c r="D69" s="39">
        <v>184.9</v>
      </c>
      <c r="E69" s="39">
        <v>410</v>
      </c>
      <c r="F69" s="39">
        <v>484.2</v>
      </c>
      <c r="G69" s="75">
        <v>428.5</v>
      </c>
      <c r="H69" s="75">
        <v>430.2</v>
      </c>
      <c r="I69" s="75"/>
      <c r="J69" s="75">
        <f>H69*1.004</f>
        <v>431.92079999999999</v>
      </c>
      <c r="K69" s="75"/>
      <c r="L69" s="75">
        <f>J69*1.004</f>
        <v>433.64848319999999</v>
      </c>
      <c r="M69" s="75"/>
      <c r="N69" s="75">
        <f>L69*1.004</f>
        <v>435.3830771328</v>
      </c>
      <c r="O69" s="75"/>
      <c r="P69" s="75">
        <f>N69*1.004</f>
        <v>437.12460944133119</v>
      </c>
      <c r="Q69" s="75"/>
      <c r="R69" s="75">
        <f>P69*1.004</f>
        <v>438.87310787909649</v>
      </c>
      <c r="S69" s="75"/>
      <c r="T69" s="75">
        <f>R69*1.004</f>
        <v>440.62860031061291</v>
      </c>
      <c r="U69" s="75"/>
    </row>
    <row r="70" spans="1:21" ht="24" hidden="1">
      <c r="A70" s="24"/>
      <c r="B70" s="41" t="s">
        <v>69</v>
      </c>
      <c r="C70" s="42" t="s">
        <v>27</v>
      </c>
      <c r="D70" s="40"/>
      <c r="E70" s="40"/>
      <c r="F70" s="40"/>
      <c r="G70" s="75" t="e">
        <f>F70*#REF!</f>
        <v>#REF!</v>
      </c>
      <c r="H70" s="75" t="e">
        <f>G70*I71</f>
        <v>#REF!</v>
      </c>
      <c r="I70" s="86"/>
      <c r="J70" s="75" t="e">
        <f>H70*K66</f>
        <v>#REF!</v>
      </c>
      <c r="K70" s="86"/>
      <c r="L70" s="75" t="e">
        <f t="shared" ref="L70:L71" si="24">J70*M66</f>
        <v>#REF!</v>
      </c>
      <c r="M70" s="86"/>
      <c r="N70" s="75" t="e">
        <f t="shared" si="20"/>
        <v>#REF!</v>
      </c>
      <c r="O70" s="86"/>
      <c r="P70" s="75" t="e">
        <f t="shared" ref="P70:P71" si="25">N70*O66</f>
        <v>#REF!</v>
      </c>
      <c r="Q70" s="86"/>
      <c r="R70" s="75" t="e">
        <f t="shared" ref="R70:R71" si="26">P70*Q66</f>
        <v>#REF!</v>
      </c>
      <c r="S70" s="86"/>
      <c r="T70" s="75" t="e">
        <f t="shared" ref="T70:T71" si="27">R70*S66</f>
        <v>#REF!</v>
      </c>
      <c r="U70" s="86"/>
    </row>
    <row r="71" spans="1:21" hidden="1">
      <c r="A71" s="24"/>
      <c r="B71" s="41" t="s">
        <v>70</v>
      </c>
      <c r="C71" s="42" t="s">
        <v>71</v>
      </c>
      <c r="D71" s="40"/>
      <c r="E71" s="40"/>
      <c r="F71" s="40"/>
      <c r="G71" s="75" t="e">
        <f>F71*#REF!</f>
        <v>#REF!</v>
      </c>
      <c r="H71" s="75" t="e">
        <f>G71*I72</f>
        <v>#REF!</v>
      </c>
      <c r="I71" s="86"/>
      <c r="J71" s="75" t="e">
        <f>H71*K67</f>
        <v>#REF!</v>
      </c>
      <c r="K71" s="86"/>
      <c r="L71" s="75" t="e">
        <f t="shared" si="24"/>
        <v>#REF!</v>
      </c>
      <c r="M71" s="86"/>
      <c r="N71" s="75" t="e">
        <f t="shared" si="20"/>
        <v>#REF!</v>
      </c>
      <c r="O71" s="86"/>
      <c r="P71" s="75" t="e">
        <f t="shared" si="25"/>
        <v>#REF!</v>
      </c>
      <c r="Q71" s="86"/>
      <c r="R71" s="75" t="e">
        <f t="shared" si="26"/>
        <v>#REF!</v>
      </c>
      <c r="S71" s="86"/>
      <c r="T71" s="75" t="e">
        <f t="shared" si="27"/>
        <v>#REF!</v>
      </c>
      <c r="U71" s="86"/>
    </row>
    <row r="72" spans="1:21" ht="13.5" thickBot="1">
      <c r="A72" s="24"/>
      <c r="B72" s="41" t="s">
        <v>72</v>
      </c>
      <c r="C72" s="42" t="s">
        <v>73</v>
      </c>
      <c r="D72" s="39">
        <v>9.4</v>
      </c>
      <c r="E72" s="39">
        <v>9.8000000000000007</v>
      </c>
      <c r="F72" s="39">
        <v>9.4</v>
      </c>
      <c r="G72" s="75">
        <v>6.7</v>
      </c>
      <c r="H72" s="75">
        <v>6.7</v>
      </c>
      <c r="I72" s="75"/>
      <c r="J72" s="75">
        <v>6.8</v>
      </c>
      <c r="K72" s="75"/>
      <c r="L72" s="75">
        <f>J72*1.004</f>
        <v>6.8271999999999995</v>
      </c>
      <c r="M72" s="75"/>
      <c r="N72" s="75">
        <f>L72*1.004</f>
        <v>6.8545087999999996</v>
      </c>
      <c r="O72" s="75"/>
      <c r="P72" s="75">
        <f>N72*1.004</f>
        <v>6.8819268351999998</v>
      </c>
      <c r="Q72" s="75"/>
      <c r="R72" s="75">
        <f>P72*1.004</f>
        <v>6.9094545425408</v>
      </c>
      <c r="S72" s="75"/>
      <c r="T72" s="75">
        <f>R72*1.004</f>
        <v>6.9370923607109631</v>
      </c>
      <c r="U72" s="75"/>
    </row>
    <row r="73" spans="1:21" ht="13.5" hidden="1" thickBot="1">
      <c r="A73" s="24"/>
      <c r="B73" s="25" t="s">
        <v>75</v>
      </c>
      <c r="C73" s="43" t="s">
        <v>74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4" spans="1:21" ht="13.5" hidden="1" thickBot="1">
      <c r="A74" s="24"/>
      <c r="B74" s="25" t="s">
        <v>76</v>
      </c>
      <c r="C74" s="43" t="s">
        <v>74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</row>
    <row r="75" spans="1:21" ht="13.5" hidden="1" thickBot="1">
      <c r="A75" s="24"/>
      <c r="B75" s="25" t="s">
        <v>77</v>
      </c>
      <c r="C75" s="43" t="s">
        <v>74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</row>
    <row r="76" spans="1:21" ht="13.5" hidden="1" thickBot="1">
      <c r="A76" s="44">
        <v>12</v>
      </c>
      <c r="B76" s="45" t="s">
        <v>78</v>
      </c>
      <c r="C76" s="46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1" ht="13.5" hidden="1" thickBot="1">
      <c r="A77" s="24"/>
      <c r="B77" s="25" t="s">
        <v>79</v>
      </c>
      <c r="C77" s="26" t="s">
        <v>80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3.5" hidden="1" thickBot="1">
      <c r="A78" s="24"/>
      <c r="B78" s="25" t="s">
        <v>81</v>
      </c>
      <c r="C78" s="26" t="s">
        <v>80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3.5" hidden="1" thickBot="1">
      <c r="A79" s="24"/>
      <c r="B79" s="25" t="s">
        <v>82</v>
      </c>
      <c r="C79" s="26" t="s">
        <v>80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3.5" hidden="1" thickBot="1">
      <c r="A80" s="24"/>
      <c r="B80" s="25" t="s">
        <v>83</v>
      </c>
      <c r="C80" s="26" t="s">
        <v>80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1:21" ht="13.5" hidden="1" thickBot="1">
      <c r="A81" s="24"/>
      <c r="B81" s="25" t="s">
        <v>84</v>
      </c>
      <c r="C81" s="26" t="s">
        <v>80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ht="13.5" hidden="1" thickBot="1">
      <c r="A82" s="24"/>
      <c r="B82" s="25" t="s">
        <v>85</v>
      </c>
      <c r="C82" s="26" t="s">
        <v>80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13.5" hidden="1" thickBot="1">
      <c r="A83" s="44">
        <v>13</v>
      </c>
      <c r="B83" s="45" t="s">
        <v>86</v>
      </c>
      <c r="C83" s="46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 ht="13.5" hidden="1" thickBot="1">
      <c r="A84" s="24"/>
      <c r="B84" s="25" t="s">
        <v>87</v>
      </c>
      <c r="C84" s="26" t="s">
        <v>27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3.5" hidden="1" thickBot="1">
      <c r="A85" s="24"/>
      <c r="B85" s="25" t="s">
        <v>88</v>
      </c>
      <c r="C85" s="26" t="s">
        <v>27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3.5" hidden="1" thickBot="1">
      <c r="A86" s="24"/>
      <c r="B86" s="25" t="s">
        <v>89</v>
      </c>
      <c r="C86" s="26" t="s">
        <v>90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3.5" hidden="1" thickBot="1">
      <c r="A87" s="24"/>
      <c r="B87" s="25" t="s">
        <v>91</v>
      </c>
      <c r="C87" s="26" t="s">
        <v>27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3.5" hidden="1" thickBot="1">
      <c r="A88" s="24"/>
      <c r="B88" s="25" t="s">
        <v>92</v>
      </c>
      <c r="C88" s="26" t="s">
        <v>27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3.5" hidden="1" thickBot="1">
      <c r="A89" s="24"/>
      <c r="B89" s="25" t="s">
        <v>93</v>
      </c>
      <c r="C89" s="26" t="s">
        <v>27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3.5" hidden="1" thickBot="1">
      <c r="A90" s="29"/>
      <c r="B90" s="30" t="s">
        <v>94</v>
      </c>
      <c r="C90" s="31" t="s">
        <v>27</v>
      </c>
      <c r="D90" s="48"/>
      <c r="E90" s="48"/>
      <c r="F90" s="48"/>
      <c r="G90" s="83"/>
      <c r="H90" s="83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ht="35.25" customHeight="1" thickBot="1">
      <c r="A91" s="49">
        <v>11</v>
      </c>
      <c r="B91" s="77" t="s">
        <v>103</v>
      </c>
      <c r="C91" s="50" t="s">
        <v>104</v>
      </c>
      <c r="D91" s="51">
        <v>433180</v>
      </c>
      <c r="E91" s="51"/>
      <c r="F91" s="78"/>
      <c r="G91" s="88">
        <v>3.16</v>
      </c>
      <c r="H91" s="89">
        <v>3.16</v>
      </c>
      <c r="I91" s="80"/>
      <c r="J91" s="76">
        <v>3.29</v>
      </c>
      <c r="K91" s="76">
        <v>3.28</v>
      </c>
      <c r="L91" s="76">
        <v>3.42</v>
      </c>
      <c r="M91" s="76">
        <v>3.41</v>
      </c>
      <c r="N91" s="76">
        <v>3.55</v>
      </c>
      <c r="O91" s="76">
        <v>3.55</v>
      </c>
      <c r="P91" s="76">
        <f>N91*1.03</f>
        <v>3.6564999999999999</v>
      </c>
      <c r="Q91" s="76">
        <f>O91*1.032</f>
        <v>3.6635999999999997</v>
      </c>
      <c r="R91" s="76">
        <f>P91*1.03</f>
        <v>3.7661949999999997</v>
      </c>
      <c r="S91" s="76">
        <f>Q91*1.032</f>
        <v>3.7808351999999998</v>
      </c>
      <c r="T91" s="76">
        <f>R91*1.03</f>
        <v>3.87918085</v>
      </c>
      <c r="U91" s="76">
        <f>S91*1.032</f>
        <v>3.9018219263999998</v>
      </c>
    </row>
    <row r="92" spans="1:21" ht="13.5" hidden="1" thickBot="1">
      <c r="A92" s="24"/>
      <c r="B92" s="25" t="s">
        <v>96</v>
      </c>
      <c r="C92" s="50" t="s">
        <v>104</v>
      </c>
      <c r="D92" s="52"/>
      <c r="E92" s="52"/>
      <c r="F92" s="79"/>
      <c r="G92" s="87"/>
      <c r="H92" s="87"/>
      <c r="I92" s="81"/>
      <c r="J92" s="76">
        <f t="shared" ref="J92" si="28">H92*1.031</f>
        <v>0</v>
      </c>
      <c r="K92" s="76">
        <f t="shared" ref="K92" si="29">H92*1.032</f>
        <v>0</v>
      </c>
      <c r="L92" s="76">
        <f t="shared" ref="L92" si="30">J92*1.03</f>
        <v>0</v>
      </c>
      <c r="M92" s="76">
        <f t="shared" ref="M92" si="31">K92*1.032</f>
        <v>0</v>
      </c>
      <c r="N92" s="76">
        <f t="shared" ref="N92" si="32">L92*1.03</f>
        <v>0</v>
      </c>
      <c r="O92" s="76">
        <f t="shared" ref="O92" si="33">M92*1.032</f>
        <v>0</v>
      </c>
      <c r="P92" s="76">
        <f t="shared" ref="P92:P93" si="34">N92*1.03</f>
        <v>0</v>
      </c>
      <c r="Q92" s="76">
        <f t="shared" ref="Q92:Q93" si="35">O92*1.032</f>
        <v>0</v>
      </c>
      <c r="R92" s="76">
        <f t="shared" ref="R92:R93" si="36">P92*1.03</f>
        <v>0</v>
      </c>
      <c r="S92" s="76">
        <f t="shared" ref="S92:S93" si="37">Q92*1.032</f>
        <v>0</v>
      </c>
      <c r="T92" s="76">
        <f t="shared" ref="T92:T93" si="38">R92*1.03</f>
        <v>0</v>
      </c>
      <c r="U92" s="76">
        <f t="shared" ref="U92:U93" si="39">S92*1.032</f>
        <v>0</v>
      </c>
    </row>
    <row r="93" spans="1:21" ht="36.75" thickBot="1">
      <c r="A93" s="24">
        <v>12</v>
      </c>
      <c r="B93" s="77" t="s">
        <v>105</v>
      </c>
      <c r="C93" s="50" t="s">
        <v>104</v>
      </c>
      <c r="D93" s="52"/>
      <c r="E93" s="52"/>
      <c r="F93" s="79"/>
      <c r="G93" s="85">
        <v>1448.5</v>
      </c>
      <c r="H93" s="85">
        <v>1493.43</v>
      </c>
      <c r="I93" s="82"/>
      <c r="J93" s="76">
        <v>1541.15</v>
      </c>
      <c r="K93" s="76">
        <v>1551.75</v>
      </c>
      <c r="L93" s="76">
        <v>1650.88</v>
      </c>
      <c r="M93" s="76">
        <v>1660.63</v>
      </c>
      <c r="N93" s="76">
        <v>1768.09</v>
      </c>
      <c r="O93" s="76">
        <v>1777.04</v>
      </c>
      <c r="P93" s="76">
        <f t="shared" si="34"/>
        <v>1821.1326999999999</v>
      </c>
      <c r="Q93" s="76">
        <f t="shared" si="35"/>
        <v>1833.9052799999999</v>
      </c>
      <c r="R93" s="76">
        <f t="shared" si="36"/>
        <v>1875.7666809999998</v>
      </c>
      <c r="S93" s="76">
        <f t="shared" si="37"/>
        <v>1892.5902489600001</v>
      </c>
      <c r="T93" s="76">
        <f t="shared" si="38"/>
        <v>1932.03968143</v>
      </c>
      <c r="U93" s="76">
        <f t="shared" si="39"/>
        <v>1953.1531369267202</v>
      </c>
    </row>
    <row r="94" spans="1:21" ht="17.25" customHeight="1">
      <c r="A94" s="24">
        <v>13</v>
      </c>
      <c r="B94" s="25" t="s">
        <v>97</v>
      </c>
      <c r="C94" s="50" t="s">
        <v>104</v>
      </c>
      <c r="D94" s="28" t="e">
        <f>C94/[2]Мирнинский!C80*13825207.6</f>
        <v>#VALUE!</v>
      </c>
      <c r="E94" s="28">
        <v>2612265</v>
      </c>
      <c r="F94" s="28">
        <v>4315000</v>
      </c>
      <c r="G94" s="84">
        <v>5016.05</v>
      </c>
      <c r="H94" s="84">
        <v>5016</v>
      </c>
      <c r="I94" s="73"/>
      <c r="J94" s="73">
        <v>5211.68</v>
      </c>
      <c r="K94" s="73">
        <v>5694.86</v>
      </c>
      <c r="L94" s="73">
        <v>5420.15</v>
      </c>
      <c r="M94" s="73">
        <f>J94*1.031</f>
        <v>5373.24208</v>
      </c>
      <c r="N94" s="73">
        <f>L94*1.021</f>
        <v>5533.9731499999989</v>
      </c>
      <c r="O94" s="73">
        <f>L94*1.031</f>
        <v>5588.174649999999</v>
      </c>
      <c r="P94" s="73">
        <f>N94*1.021</f>
        <v>5650.1865861499982</v>
      </c>
      <c r="Q94" s="73">
        <f>N94*1.031</f>
        <v>5705.5263176499984</v>
      </c>
      <c r="R94" s="73">
        <f>P94*1.021</f>
        <v>5768.8405044591473</v>
      </c>
      <c r="S94" s="73">
        <f>P94*1.031</f>
        <v>5825.3423703206481</v>
      </c>
      <c r="T94" s="73">
        <f>R94*1.021</f>
        <v>5889.9861550527885</v>
      </c>
      <c r="U94" s="73">
        <f>R94*1.031</f>
        <v>5947.67456009738</v>
      </c>
    </row>
    <row r="95" spans="1:21" hidden="1">
      <c r="A95" s="24"/>
      <c r="B95" s="25" t="s">
        <v>98</v>
      </c>
      <c r="C95" s="26" t="s">
        <v>12</v>
      </c>
      <c r="D95" s="52"/>
      <c r="E95" s="52"/>
      <c r="F95" s="28">
        <f t="shared" ref="F95" si="40">E95*1.054</f>
        <v>0</v>
      </c>
      <c r="G95" s="73">
        <f t="shared" ref="G95" si="41">F95*1.067</f>
        <v>0</v>
      </c>
      <c r="H95" s="73">
        <f t="shared" ref="H95" si="42">G95*1.04</f>
        <v>0</v>
      </c>
      <c r="I95" s="90"/>
      <c r="J95" s="73">
        <f t="shared" ref="J95" si="43">H95*1.036</f>
        <v>0</v>
      </c>
      <c r="K95" s="90"/>
      <c r="L95" s="73">
        <f t="shared" ref="L95" si="44">J95*1.041</f>
        <v>0</v>
      </c>
      <c r="M95" s="90"/>
      <c r="N95" s="73">
        <f t="shared" ref="N95" si="45">L95*1.041</f>
        <v>0</v>
      </c>
      <c r="O95" s="90"/>
      <c r="P95" s="73">
        <f t="shared" ref="P95" si="46">N95*1.041</f>
        <v>0</v>
      </c>
      <c r="Q95" s="90"/>
      <c r="R95" s="73">
        <f t="shared" ref="R95" si="47">P95*1.041</f>
        <v>0</v>
      </c>
      <c r="S95" s="90"/>
      <c r="T95" s="73">
        <f t="shared" ref="T95" si="48">R95*1.041</f>
        <v>0</v>
      </c>
      <c r="U95" s="90"/>
    </row>
    <row r="96" spans="1:21" ht="0.75" customHeight="1">
      <c r="A96" s="24"/>
      <c r="B96" s="25" t="s">
        <v>98</v>
      </c>
      <c r="C96" s="26" t="s">
        <v>12</v>
      </c>
      <c r="D96" s="52"/>
      <c r="E96" s="52"/>
      <c r="F96" s="52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>
      <c r="A97" s="24">
        <v>14</v>
      </c>
      <c r="B97" s="25" t="s">
        <v>99</v>
      </c>
      <c r="C97" s="26" t="s">
        <v>100</v>
      </c>
      <c r="D97" s="39">
        <v>17140.599999999999</v>
      </c>
      <c r="E97" s="39"/>
      <c r="F97" s="39">
        <f>E97/[2]Мирнинский!E84*421451.8</f>
        <v>0</v>
      </c>
      <c r="G97" s="70">
        <f>F97/421451.8*450035.1</f>
        <v>0</v>
      </c>
      <c r="H97" s="70"/>
      <c r="I97" s="70"/>
      <c r="J97" s="70"/>
      <c r="K97" s="70"/>
      <c r="L97" s="70"/>
      <c r="M97" s="70"/>
      <c r="N97" s="70"/>
      <c r="O97" s="70">
        <f>M97/473557.1*498304.1</f>
        <v>0</v>
      </c>
      <c r="P97" s="70">
        <f>N97/479869.7*509073.9</f>
        <v>0</v>
      </c>
      <c r="Q97" s="70">
        <f>O97/473557.1*498304.1</f>
        <v>0</v>
      </c>
      <c r="R97" s="70">
        <f>P97/479869.7*509073.9</f>
        <v>0</v>
      </c>
      <c r="S97" s="70">
        <f>Q97/473557.1*498304.1</f>
        <v>0</v>
      </c>
      <c r="T97" s="70">
        <f>R97/479869.7*509073.9</f>
        <v>0</v>
      </c>
      <c r="U97" s="70">
        <f>S97/473557.1*498304.1</f>
        <v>0</v>
      </c>
    </row>
    <row r="98" spans="1:21" ht="0.75" customHeight="1" thickBot="1">
      <c r="A98" s="29"/>
      <c r="B98" s="30" t="s">
        <v>98</v>
      </c>
      <c r="C98" s="31" t="s">
        <v>12</v>
      </c>
      <c r="D98" s="53"/>
      <c r="E98" s="53"/>
      <c r="F98" s="53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</row>
    <row r="99" spans="1:21" s="68" customFormat="1" ht="13.5" thickBot="1">
      <c r="A99" s="64">
        <v>15</v>
      </c>
      <c r="B99" s="65" t="s">
        <v>101</v>
      </c>
      <c r="C99" s="66" t="s">
        <v>95</v>
      </c>
      <c r="D99" s="67">
        <v>7636900</v>
      </c>
      <c r="E99" s="67">
        <v>15132320</v>
      </c>
      <c r="F99" s="67">
        <v>30981</v>
      </c>
      <c r="G99" s="92">
        <v>2824301</v>
      </c>
      <c r="H99" s="92">
        <v>2824301</v>
      </c>
      <c r="I99" s="92"/>
      <c r="J99" s="92">
        <v>3241160</v>
      </c>
      <c r="K99" s="92">
        <v>3241160</v>
      </c>
      <c r="L99" s="92">
        <v>1545485</v>
      </c>
      <c r="M99" s="92">
        <v>1545485</v>
      </c>
      <c r="N99" s="92">
        <v>1545485</v>
      </c>
      <c r="O99" s="92">
        <v>1545485</v>
      </c>
      <c r="P99" s="72"/>
      <c r="Q99" s="72"/>
      <c r="R99" s="72"/>
      <c r="S99" s="72"/>
      <c r="T99" s="72"/>
      <c r="U99" s="72"/>
    </row>
    <row r="101" spans="1:21">
      <c r="D101" s="54"/>
      <c r="E101" s="54"/>
      <c r="F101" s="54"/>
      <c r="G101" s="54"/>
      <c r="H101" s="54"/>
      <c r="I101" s="54"/>
      <c r="J101" s="54"/>
      <c r="K101" s="54"/>
    </row>
  </sheetData>
  <mergeCells count="12">
    <mergeCell ref="R19:S19"/>
    <mergeCell ref="L19:M19"/>
    <mergeCell ref="N19:O19"/>
    <mergeCell ref="P19:Q19"/>
    <mergeCell ref="T19:U19"/>
    <mergeCell ref="B17:Q17"/>
    <mergeCell ref="J18:K18"/>
    <mergeCell ref="J19:K19"/>
    <mergeCell ref="A19:A20"/>
    <mergeCell ref="B19:B20"/>
    <mergeCell ref="C19:C20"/>
    <mergeCell ref="H19:I19"/>
  </mergeCells>
  <pageMargins left="0.19685039370078741" right="0.19685039370078741" top="0.11811023622047245" bottom="0.15748031496062992" header="0.11811023622047245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5"/>
  <sheetViews>
    <sheetView workbookViewId="0">
      <selection activeCell="C6" sqref="C6"/>
    </sheetView>
  </sheetViews>
  <sheetFormatPr defaultRowHeight="15"/>
  <sheetData>
    <row r="3" spans="3:3" ht="15.75">
      <c r="C3" s="69">
        <v>123731.3</v>
      </c>
    </row>
    <row r="5" spans="3:3">
      <c r="C5">
        <f>125629.4*100/123731</f>
        <v>101.53429617476623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Economotdel</cp:lastModifiedBy>
  <cp:lastPrinted>2022-11-07T05:19:53Z</cp:lastPrinted>
  <dcterms:created xsi:type="dcterms:W3CDTF">2016-09-16T01:03:53Z</dcterms:created>
  <dcterms:modified xsi:type="dcterms:W3CDTF">2022-11-07T08:56:34Z</dcterms:modified>
</cp:coreProperties>
</file>